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H24" i="1"/>
  <c r="H22"/>
  <c r="H23"/>
  <c r="H21"/>
  <c r="G22"/>
  <c r="G23"/>
  <c r="G21"/>
  <c r="G24"/>
  <c r="F24"/>
  <c r="F22"/>
  <c r="F23"/>
  <c r="F21"/>
  <c r="D12"/>
  <c r="C12"/>
  <c r="B12"/>
  <c r="D6"/>
  <c r="D11"/>
  <c r="C11"/>
  <c r="B11"/>
  <c r="F4"/>
  <c r="F5"/>
  <c r="F3"/>
  <c r="D4"/>
  <c r="D5"/>
  <c r="D3"/>
  <c r="C4"/>
  <c r="C5"/>
  <c r="C3"/>
  <c r="B6"/>
  <c r="F6"/>
  <c r="C69" s="1"/>
  <c r="D13"/>
  <c r="D15" s="1"/>
  <c r="B23" s="1"/>
  <c r="H60"/>
  <c r="H59"/>
  <c r="H61" s="1"/>
  <c r="E64"/>
  <c r="E63"/>
  <c r="E65" s="1"/>
  <c r="B72" s="1"/>
  <c r="E60"/>
  <c r="E59"/>
  <c r="E61" s="1"/>
  <c r="B71" s="1"/>
  <c r="C13"/>
  <c r="C15" s="1"/>
  <c r="B13"/>
  <c r="B15" s="1"/>
  <c r="E15" s="1"/>
  <c r="B39" l="1"/>
  <c r="E39" s="1"/>
  <c r="G39" s="1"/>
  <c r="C46" s="1"/>
  <c r="B22"/>
  <c r="B38"/>
  <c r="E38" s="1"/>
  <c r="G38" s="1"/>
  <c r="B21"/>
  <c r="C45" l="1"/>
  <c r="C44"/>
  <c r="C47" s="1"/>
  <c r="C51" s="1"/>
  <c r="B46"/>
  <c r="G40"/>
  <c r="B74" s="1"/>
  <c r="B44" l="1"/>
  <c r="B31"/>
  <c r="B33" s="1"/>
  <c r="B45"/>
  <c r="C28"/>
  <c r="C31" s="1"/>
  <c r="C33" s="1"/>
  <c r="B34" l="1"/>
  <c r="B73" s="1"/>
  <c r="B47"/>
  <c r="B52" l="1"/>
  <c r="B51"/>
  <c r="B53" s="1"/>
  <c r="E47"/>
  <c r="E52" s="1"/>
  <c r="B75" l="1"/>
  <c r="C52"/>
  <c r="C53" s="1"/>
  <c r="C54" s="1"/>
  <c r="G64" s="1"/>
  <c r="H64" s="1"/>
  <c r="E53"/>
  <c r="C79" s="1"/>
  <c r="B54"/>
  <c r="G63" s="1"/>
  <c r="H63" s="1"/>
  <c r="H65" s="1"/>
  <c r="B76" s="1"/>
  <c r="E54" l="1"/>
  <c r="C77"/>
  <c r="C78" s="1"/>
  <c r="C80" s="1"/>
  <c r="C82" s="1"/>
  <c r="C83" s="1"/>
  <c r="C84" s="1"/>
</calcChain>
</file>

<file path=xl/sharedStrings.xml><?xml version="1.0" encoding="utf-8"?>
<sst xmlns="http://schemas.openxmlformats.org/spreadsheetml/2006/main" count="110" uniqueCount="78">
  <si>
    <t>Prodotto</t>
  </si>
  <si>
    <t>Prezzo</t>
  </si>
  <si>
    <t>WZX40</t>
  </si>
  <si>
    <t>TKA10</t>
  </si>
  <si>
    <t>Ricavi tot.</t>
  </si>
  <si>
    <t>Materia A</t>
  </si>
  <si>
    <t>Materia B</t>
  </si>
  <si>
    <t>Descrizione</t>
  </si>
  <si>
    <t>vendite programmate</t>
  </si>
  <si>
    <t>TOT</t>
  </si>
  <si>
    <t>rimanenze finali</t>
  </si>
  <si>
    <t>Quantita da produrre</t>
  </si>
  <si>
    <t>Qta programmata</t>
  </si>
  <si>
    <t>Qta standard</t>
  </si>
  <si>
    <t>fabbisogno</t>
  </si>
  <si>
    <t>Prodotti</t>
  </si>
  <si>
    <t>BUDGET A QUANTITA</t>
  </si>
  <si>
    <t>TOTALE</t>
  </si>
  <si>
    <t>Quantita da acquistare</t>
  </si>
  <si>
    <t>-esistenze iniziali</t>
  </si>
  <si>
    <t>-esistenze iniz</t>
  </si>
  <si>
    <t>costo unitario</t>
  </si>
  <si>
    <t>costo complessivo</t>
  </si>
  <si>
    <t>costo tot approv materie</t>
  </si>
  <si>
    <t>prodotti</t>
  </si>
  <si>
    <t>ore lavorate</t>
  </si>
  <si>
    <t>standard unitario</t>
  </si>
  <si>
    <t>produzione 
programmata</t>
  </si>
  <si>
    <t>costo orario
 standard</t>
  </si>
  <si>
    <t>costo manodopera
 diretta</t>
  </si>
  <si>
    <t>Costo materia prima A</t>
  </si>
  <si>
    <t>Costo materia prima B</t>
  </si>
  <si>
    <t>MOD</t>
  </si>
  <si>
    <t>Costo indiretto</t>
  </si>
  <si>
    <t>costo primo</t>
  </si>
  <si>
    <t>costo industriale unitario</t>
  </si>
  <si>
    <t>1,BUDGET DELLE VENDITE</t>
  </si>
  <si>
    <t>2,BUDGET DELLA PRODUZIONE</t>
  </si>
  <si>
    <t>3,BUDGET DEGLI APPROVVIGIONAMENTI</t>
  </si>
  <si>
    <t>4,BUDGET MANODOPERA DIRETTA</t>
  </si>
  <si>
    <t>5,BUDGET DEL COSTO PRIMO PROGRAMMATO</t>
  </si>
  <si>
    <t>6,BUDET DEL COSTO INDUSTRIALE PROGRAMMATO</t>
  </si>
  <si>
    <t>7,BUDGET DELLE RIMANENZE</t>
  </si>
  <si>
    <t>DESCRIZIONE</t>
  </si>
  <si>
    <t>E.I.</t>
  </si>
  <si>
    <t>QUANTITA</t>
  </si>
  <si>
    <t>COSTO UNITARIO</t>
  </si>
  <si>
    <t xml:space="preserve">VALORE
COMPLESSIVO </t>
  </si>
  <si>
    <t>VALORE COMPLESSIVO ES. IN, MATERIE PRIME</t>
  </si>
  <si>
    <t>VALORE COMPLESSIVO ES.INIZIALI PRODOTTI</t>
  </si>
  <si>
    <t>R.F.</t>
  </si>
  <si>
    <t>8,BUDGET ECONOMICO</t>
  </si>
  <si>
    <t>PARZIALE</t>
  </si>
  <si>
    <t>Ricavi delle vendite (B.1)</t>
  </si>
  <si>
    <t>Costo del venduto:</t>
  </si>
  <si>
    <t>EI(b.7)</t>
  </si>
  <si>
    <t>Eei prodotti (b.7)</t>
  </si>
  <si>
    <t>costo d'acquisto mat prime(b.3)</t>
  </si>
  <si>
    <t>costo madodopera (b.4)</t>
  </si>
  <si>
    <t>costi industr indiretti(b.6)</t>
  </si>
  <si>
    <t>-rimanenze finali</t>
  </si>
  <si>
    <t>TOTALE COSTO DEL VENDUTO</t>
  </si>
  <si>
    <t>MARGINE LORDO INDUSTRIALE</t>
  </si>
  <si>
    <t>-costi amminis e commerc</t>
  </si>
  <si>
    <t>EBIT</t>
  </si>
  <si>
    <t>-gestione finanz</t>
  </si>
  <si>
    <t>RISULTATO PRIMA DELEL IMPOSTE</t>
  </si>
  <si>
    <t>-imposte</t>
  </si>
  <si>
    <t>RISULTATO NETTO</t>
  </si>
  <si>
    <t>K1</t>
  </si>
  <si>
    <t>K2</t>
  </si>
  <si>
    <t>K3</t>
  </si>
  <si>
    <t>ALFA</t>
  </si>
  <si>
    <t>BETA</t>
  </si>
  <si>
    <t>MINUTERIA</t>
  </si>
  <si>
    <t>FABBISOGNO</t>
  </si>
  <si>
    <t>Vendite 2 quad</t>
  </si>
  <si>
    <t>Vendite 1 quad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</si>
</sst>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Font="1" applyBorder="1"/>
    <xf numFmtId="0" fontId="0" fillId="0" borderId="11" xfId="0" applyFont="1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3" xfId="0" applyFont="1" applyBorder="1"/>
    <xf numFmtId="0" fontId="0" fillId="0" borderId="15" xfId="0" applyBorder="1"/>
    <xf numFmtId="0" fontId="1" fillId="0" borderId="5" xfId="0" applyFont="1" applyBorder="1"/>
    <xf numFmtId="0" fontId="0" fillId="0" borderId="16" xfId="0" applyBorder="1"/>
    <xf numFmtId="0" fontId="0" fillId="0" borderId="16" xfId="0" applyFont="1" applyBorder="1"/>
    <xf numFmtId="0" fontId="0" fillId="0" borderId="17" xfId="0" applyBorder="1"/>
    <xf numFmtId="0" fontId="1" fillId="0" borderId="11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0" fontId="1" fillId="0" borderId="0" xfId="0" applyFont="1" applyFill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0" fillId="0" borderId="18" xfId="0" applyBorder="1"/>
    <xf numFmtId="49" fontId="0" fillId="0" borderId="13" xfId="0" applyNumberFormat="1" applyBorder="1"/>
    <xf numFmtId="0" fontId="0" fillId="0" borderId="13" xfId="0" quotePrefix="1" applyBorder="1"/>
    <xf numFmtId="0" fontId="0" fillId="0" borderId="19" xfId="0" applyBorder="1"/>
    <xf numFmtId="0" fontId="1" fillId="0" borderId="20" xfId="0" applyFont="1" applyBorder="1"/>
    <xf numFmtId="0" fontId="1" fillId="0" borderId="6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3" xfId="0" applyFont="1" applyFill="1" applyBorder="1"/>
    <xf numFmtId="0" fontId="1" fillId="0" borderId="0" xfId="0" applyFont="1" applyBorder="1" applyAlignment="1"/>
    <xf numFmtId="0" fontId="0" fillId="0" borderId="13" xfId="0" applyFill="1" applyBorder="1"/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13" xfId="0" applyFont="1" applyBorder="1"/>
    <xf numFmtId="0" fontId="1" fillId="0" borderId="14" xfId="0" applyFont="1" applyBorder="1"/>
    <xf numFmtId="0" fontId="0" fillId="0" borderId="13" xfId="0" quotePrefix="1" applyFill="1" applyBorder="1"/>
    <xf numFmtId="0" fontId="1" fillId="0" borderId="18" xfId="0" applyFont="1" applyFill="1" applyBorder="1"/>
    <xf numFmtId="0" fontId="1" fillId="0" borderId="15" xfId="0" applyFont="1" applyBorder="1"/>
    <xf numFmtId="0" fontId="1" fillId="0" borderId="5" xfId="0" applyFont="1" applyFill="1" applyBorder="1"/>
    <xf numFmtId="0" fontId="0" fillId="0" borderId="2" xfId="0" applyFill="1" applyBorder="1"/>
    <xf numFmtId="0" fontId="0" fillId="0" borderId="18" xfId="0" quotePrefix="1" applyBorder="1"/>
    <xf numFmtId="2" fontId="0" fillId="0" borderId="15" xfId="0" applyNumberFormat="1" applyBorder="1"/>
    <xf numFmtId="2" fontId="1" fillId="0" borderId="14" xfId="0" applyNumberFormat="1" applyFont="1" applyBorder="1"/>
    <xf numFmtId="0" fontId="0" fillId="0" borderId="18" xfId="0" quotePrefix="1" applyFont="1" applyFill="1" applyBorder="1"/>
    <xf numFmtId="2" fontId="0" fillId="0" borderId="14" xfId="0" applyNumberFormat="1" applyBorder="1"/>
    <xf numFmtId="2" fontId="0" fillId="0" borderId="7" xfId="0" applyNumberFormat="1" applyBorder="1"/>
    <xf numFmtId="0" fontId="1" fillId="0" borderId="16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" fontId="0" fillId="0" borderId="16" xfId="0" applyNumberFormat="1" applyBorder="1"/>
    <xf numFmtId="0" fontId="0" fillId="0" borderId="1" xfId="0" applyFill="1" applyBorder="1"/>
    <xf numFmtId="1" fontId="0" fillId="0" borderId="11" xfId="0" applyNumberFormat="1" applyFont="1" applyBorder="1"/>
    <xf numFmtId="0" fontId="1" fillId="0" borderId="0" xfId="0" applyFont="1" applyBorder="1" applyAlignment="1">
      <alignment horizontal="center"/>
    </xf>
    <xf numFmtId="2" fontId="0" fillId="0" borderId="0" xfId="0" applyNumberFormat="1" applyBorder="1"/>
    <xf numFmtId="2" fontId="1" fillId="0" borderId="0" xfId="0" applyNumberFormat="1" applyFont="1" applyBorder="1"/>
    <xf numFmtId="43" fontId="1" fillId="0" borderId="7" xfId="1" applyFont="1" applyBorder="1"/>
    <xf numFmtId="43" fontId="1" fillId="0" borderId="0" xfId="1" applyFont="1"/>
    <xf numFmtId="43" fontId="1" fillId="0" borderId="11" xfId="1" applyFont="1" applyBorder="1"/>
    <xf numFmtId="43" fontId="0" fillId="0" borderId="0" xfId="1" applyFont="1"/>
    <xf numFmtId="43" fontId="0" fillId="0" borderId="3" xfId="1" applyFont="1" applyBorder="1"/>
    <xf numFmtId="43" fontId="0" fillId="0" borderId="10" xfId="1" applyFont="1" applyBorder="1"/>
    <xf numFmtId="43" fontId="1" fillId="0" borderId="6" xfId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4"/>
  <sheetViews>
    <sheetView tabSelected="1" topLeftCell="A10" workbookViewId="0">
      <selection activeCell="D27" sqref="D27"/>
    </sheetView>
  </sheetViews>
  <sheetFormatPr defaultRowHeight="15"/>
  <cols>
    <col min="1" max="1" width="26.5703125" bestFit="1" customWidth="1"/>
    <col min="2" max="2" width="18.140625" bestFit="1" customWidth="1"/>
    <col min="3" max="3" width="16.28515625" bestFit="1" customWidth="1"/>
    <col min="4" max="4" width="16.28515625" customWidth="1"/>
    <col min="5" max="5" width="13.85546875" customWidth="1"/>
    <col min="6" max="6" width="17.5703125" customWidth="1"/>
    <col min="7" max="7" width="19" bestFit="1" customWidth="1"/>
    <col min="8" max="8" width="16" customWidth="1"/>
    <col min="9" max="9" width="11.5703125" customWidth="1"/>
    <col min="10" max="10" width="13.7109375" bestFit="1" customWidth="1"/>
  </cols>
  <sheetData>
    <row r="1" spans="1:10">
      <c r="A1" s="77" t="s">
        <v>36</v>
      </c>
      <c r="B1" s="83"/>
      <c r="C1" s="83"/>
      <c r="D1" s="83"/>
      <c r="E1" s="78"/>
    </row>
    <row r="2" spans="1:10">
      <c r="A2" s="14" t="s">
        <v>0</v>
      </c>
      <c r="B2" s="15" t="s">
        <v>77</v>
      </c>
      <c r="C2" t="s">
        <v>76</v>
      </c>
      <c r="D2" t="s">
        <v>17</v>
      </c>
      <c r="E2" s="15" t="s">
        <v>1</v>
      </c>
      <c r="F2" s="16" t="s">
        <v>4</v>
      </c>
      <c r="H2" s="75"/>
      <c r="I2" s="75"/>
      <c r="J2" s="76"/>
    </row>
    <row r="3" spans="1:10">
      <c r="A3" s="17" t="s">
        <v>69</v>
      </c>
      <c r="B3" s="18">
        <v>6600</v>
      </c>
      <c r="C3">
        <f>B3+B3*4/100</f>
        <v>6864</v>
      </c>
      <c r="D3">
        <f>B3+C3</f>
        <v>13464</v>
      </c>
      <c r="E3" s="18">
        <v>250</v>
      </c>
      <c r="F3" s="19">
        <f>E3*D3</f>
        <v>3366000</v>
      </c>
      <c r="J3" s="76"/>
    </row>
    <row r="4" spans="1:10">
      <c r="A4" s="17" t="s">
        <v>70</v>
      </c>
      <c r="B4" s="18">
        <v>5100</v>
      </c>
      <c r="C4">
        <f t="shared" ref="C4:C5" si="0">B4+B4*4/100</f>
        <v>5304</v>
      </c>
      <c r="D4">
        <f t="shared" ref="D4:D5" si="1">B4+C4</f>
        <v>10404</v>
      </c>
      <c r="E4" s="18">
        <v>280</v>
      </c>
      <c r="F4" s="19">
        <f t="shared" ref="F4:F5" si="2">E4*D4</f>
        <v>2913120</v>
      </c>
    </row>
    <row r="5" spans="1:10">
      <c r="A5" s="17" t="s">
        <v>71</v>
      </c>
      <c r="B5" s="18">
        <v>4990</v>
      </c>
      <c r="C5">
        <f t="shared" si="0"/>
        <v>5189.6000000000004</v>
      </c>
      <c r="D5">
        <f t="shared" si="1"/>
        <v>10179.6</v>
      </c>
      <c r="E5" s="18">
        <v>200</v>
      </c>
      <c r="F5" s="19">
        <f t="shared" si="2"/>
        <v>2035920</v>
      </c>
    </row>
    <row r="6" spans="1:10">
      <c r="A6" s="7"/>
      <c r="B6" s="8">
        <f>SUM(B3:B5)</f>
        <v>16690</v>
      </c>
      <c r="D6" s="91">
        <f>SUM(D3:D5)</f>
        <v>34047.599999999999</v>
      </c>
      <c r="E6" s="8"/>
      <c r="F6" s="90">
        <f>SUM(F3:F5)</f>
        <v>8315040</v>
      </c>
    </row>
    <row r="9" spans="1:10">
      <c r="A9" s="77" t="s">
        <v>37</v>
      </c>
      <c r="B9" s="83"/>
      <c r="C9" s="83"/>
      <c r="D9" s="83"/>
      <c r="E9" s="78"/>
    </row>
    <row r="10" spans="1:10">
      <c r="A10" s="27" t="s">
        <v>7</v>
      </c>
      <c r="B10" s="29" t="s">
        <v>69</v>
      </c>
      <c r="C10" s="28" t="s">
        <v>70</v>
      </c>
      <c r="D10" s="85" t="s">
        <v>71</v>
      </c>
    </row>
    <row r="11" spans="1:10">
      <c r="A11" s="17" t="s">
        <v>8</v>
      </c>
      <c r="B11" s="23">
        <f>D3</f>
        <v>13464</v>
      </c>
      <c r="C11" s="19">
        <f>D4</f>
        <v>10404</v>
      </c>
      <c r="D11" s="12">
        <f>D5</f>
        <v>10179.6</v>
      </c>
    </row>
    <row r="12" spans="1:10">
      <c r="A12" s="17" t="s">
        <v>10</v>
      </c>
      <c r="B12" s="23">
        <f>D3/12</f>
        <v>1122</v>
      </c>
      <c r="C12" s="23">
        <f>D4/12</f>
        <v>867</v>
      </c>
      <c r="D12" s="84">
        <f>D5/12</f>
        <v>848.30000000000007</v>
      </c>
    </row>
    <row r="13" spans="1:10">
      <c r="A13" s="20" t="s">
        <v>9</v>
      </c>
      <c r="B13" s="24">
        <f>B11+B12</f>
        <v>14586</v>
      </c>
      <c r="C13" s="19">
        <f>C11+C12</f>
        <v>11271</v>
      </c>
      <c r="D13" s="84">
        <f>D11+D12</f>
        <v>11027.9</v>
      </c>
    </row>
    <row r="14" spans="1:10" ht="15.75" thickBot="1">
      <c r="A14" s="37" t="s">
        <v>20</v>
      </c>
      <c r="B14" s="25">
        <v>1000</v>
      </c>
      <c r="C14" s="21">
        <v>820</v>
      </c>
      <c r="D14" s="25">
        <v>810</v>
      </c>
    </row>
    <row r="15" spans="1:10" ht="15.75" thickTop="1">
      <c r="A15" s="22" t="s">
        <v>11</v>
      </c>
      <c r="B15" s="92">
        <f>B13-B14</f>
        <v>13586</v>
      </c>
      <c r="C15" s="90">
        <f>C13-C14</f>
        <v>10451</v>
      </c>
      <c r="D15" s="92">
        <f>D13-D14</f>
        <v>10217.9</v>
      </c>
      <c r="E15" s="93">
        <f>B15+C15+D15</f>
        <v>34254.9</v>
      </c>
    </row>
    <row r="16" spans="1:10">
      <c r="A16" s="1"/>
      <c r="B16" s="1"/>
      <c r="C16" s="1"/>
      <c r="D16" s="1"/>
    </row>
    <row r="17" spans="1:8">
      <c r="A17" s="1"/>
      <c r="B17" s="1"/>
      <c r="C17" s="1"/>
      <c r="D17" s="1"/>
    </row>
    <row r="18" spans="1:8" ht="14.25" customHeight="1">
      <c r="A18" s="30" t="s">
        <v>16</v>
      </c>
    </row>
    <row r="19" spans="1:8">
      <c r="A19" s="79" t="s">
        <v>15</v>
      </c>
      <c r="B19" s="81" t="s">
        <v>12</v>
      </c>
      <c r="C19" s="77" t="s">
        <v>13</v>
      </c>
      <c r="D19" s="83"/>
      <c r="E19" s="78"/>
      <c r="F19" s="77" t="s">
        <v>75</v>
      </c>
      <c r="G19" s="83"/>
      <c r="H19" s="78"/>
    </row>
    <row r="20" spans="1:8">
      <c r="A20" s="80"/>
      <c r="B20" s="82"/>
      <c r="C20" s="4" t="s">
        <v>72</v>
      </c>
      <c r="D20" s="4" t="s">
        <v>73</v>
      </c>
      <c r="E20" s="4" t="s">
        <v>74</v>
      </c>
      <c r="F20" s="4" t="s">
        <v>72</v>
      </c>
      <c r="G20" s="4" t="s">
        <v>73</v>
      </c>
      <c r="H20" s="4" t="s">
        <v>74</v>
      </c>
    </row>
    <row r="21" spans="1:8">
      <c r="A21" s="29" t="s">
        <v>69</v>
      </c>
      <c r="B21" s="10">
        <f>B15</f>
        <v>13586</v>
      </c>
      <c r="C21" s="6">
        <v>2</v>
      </c>
      <c r="D21" s="12">
        <v>4</v>
      </c>
      <c r="E21" s="6">
        <v>120</v>
      </c>
      <c r="F21" s="94">
        <f>C21*B21</f>
        <v>27172</v>
      </c>
      <c r="G21" s="95">
        <f>D21*B21</f>
        <v>54344</v>
      </c>
      <c r="H21" s="93">
        <f>E21*B21</f>
        <v>1630320</v>
      </c>
    </row>
    <row r="22" spans="1:8" ht="15.75" thickBot="1">
      <c r="A22" s="28" t="s">
        <v>70</v>
      </c>
      <c r="B22" s="11">
        <f>C15</f>
        <v>10451</v>
      </c>
      <c r="C22" s="8">
        <v>3</v>
      </c>
      <c r="D22" s="13">
        <v>4</v>
      </c>
      <c r="E22" s="35">
        <v>160</v>
      </c>
      <c r="F22" s="94">
        <f t="shared" ref="F22:F23" si="3">C22*B22</f>
        <v>31353</v>
      </c>
      <c r="G22" s="95">
        <f t="shared" ref="G22:G23" si="4">D22*B22</f>
        <v>41804</v>
      </c>
      <c r="H22" s="93">
        <f t="shared" ref="H22:H23" si="5">E22*B22</f>
        <v>1672160</v>
      </c>
    </row>
    <row r="23" spans="1:8" ht="15.75" thickTop="1">
      <c r="A23" s="7" t="s">
        <v>71</v>
      </c>
      <c r="B23" s="86">
        <f>D15</f>
        <v>10217.9</v>
      </c>
      <c r="C23" s="8">
        <v>2</v>
      </c>
      <c r="D23" s="13">
        <v>3</v>
      </c>
      <c r="E23" s="18">
        <v>100</v>
      </c>
      <c r="F23" s="94">
        <f t="shared" si="3"/>
        <v>20435.8</v>
      </c>
      <c r="G23" s="95">
        <f t="shared" si="4"/>
        <v>30653.699999999997</v>
      </c>
      <c r="H23" s="93">
        <f t="shared" si="5"/>
        <v>1021790</v>
      </c>
    </row>
    <row r="24" spans="1:8">
      <c r="A24" s="32" t="s">
        <v>17</v>
      </c>
      <c r="B24" s="4"/>
      <c r="C24" s="34"/>
      <c r="F24" s="96">
        <f>SUM(F21:F23)</f>
        <v>78960.800000000003</v>
      </c>
      <c r="G24" s="96">
        <f>SUM(G21:G23)</f>
        <v>126801.7</v>
      </c>
      <c r="H24" s="96">
        <f>SUM(H21:H23)</f>
        <v>4324270</v>
      </c>
    </row>
    <row r="25" spans="1:8">
      <c r="D25" s="4"/>
      <c r="E25" s="2"/>
    </row>
    <row r="26" spans="1:8">
      <c r="A26" s="77" t="s">
        <v>38</v>
      </c>
      <c r="B26" s="83"/>
      <c r="C26" s="78"/>
      <c r="D26" s="87"/>
    </row>
    <row r="27" spans="1:8">
      <c r="A27" s="32" t="s">
        <v>7</v>
      </c>
      <c r="B27" s="4" t="s">
        <v>5</v>
      </c>
      <c r="C27" s="33" t="s">
        <v>6</v>
      </c>
      <c r="D27" s="4" t="s">
        <v>74</v>
      </c>
    </row>
    <row r="28" spans="1:8">
      <c r="A28" s="17" t="s">
        <v>14</v>
      </c>
      <c r="B28" s="23"/>
      <c r="C28" s="19">
        <f>F24</f>
        <v>78960.800000000003</v>
      </c>
      <c r="D28" s="18"/>
    </row>
    <row r="29" spans="1:8">
      <c r="A29" s="17" t="s">
        <v>10</v>
      </c>
      <c r="B29" s="23">
        <v>25000</v>
      </c>
      <c r="C29" s="19">
        <v>33000</v>
      </c>
      <c r="D29" s="18"/>
    </row>
    <row r="30" spans="1:8" ht="15.75" thickBot="1">
      <c r="A30" s="36" t="s">
        <v>19</v>
      </c>
      <c r="B30" s="25">
        <v>18000</v>
      </c>
      <c r="C30" s="21">
        <v>9000</v>
      </c>
      <c r="D30" s="18"/>
    </row>
    <row r="31" spans="1:8" ht="15.75" thickTop="1">
      <c r="A31" s="4" t="s">
        <v>18</v>
      </c>
      <c r="B31" s="26">
        <f>B28+B29-B30</f>
        <v>7000</v>
      </c>
      <c r="C31" s="3">
        <f>C28+C29-C30</f>
        <v>102960.8</v>
      </c>
      <c r="D31" s="31"/>
    </row>
    <row r="32" spans="1:8" ht="15.75" thickBot="1">
      <c r="A32" s="29" t="s">
        <v>21</v>
      </c>
      <c r="B32" s="6">
        <v>12</v>
      </c>
      <c r="C32" s="38">
        <v>9</v>
      </c>
      <c r="D32" s="18"/>
    </row>
    <row r="33" spans="1:7" ht="15.75" thickTop="1">
      <c r="A33" s="22" t="s">
        <v>22</v>
      </c>
      <c r="B33" s="4">
        <f>B31*B32</f>
        <v>84000</v>
      </c>
      <c r="C33" s="39">
        <f>C31*C32</f>
        <v>926647.20000000007</v>
      </c>
      <c r="D33" s="31"/>
      <c r="E33" s="31"/>
    </row>
    <row r="34" spans="1:7">
      <c r="A34" s="32" t="s">
        <v>23</v>
      </c>
      <c r="B34" s="83">
        <f>B33+C33</f>
        <v>1010647.2000000001</v>
      </c>
      <c r="C34" s="78"/>
      <c r="D34" s="87"/>
    </row>
    <row r="36" spans="1:7" ht="16.5" customHeight="1">
      <c r="A36" s="72" t="s">
        <v>39</v>
      </c>
      <c r="B36" s="73"/>
      <c r="C36" s="73"/>
      <c r="D36" s="73"/>
      <c r="E36" s="73"/>
      <c r="F36" s="73"/>
      <c r="G36" s="74"/>
    </row>
    <row r="37" spans="1:7" ht="30">
      <c r="A37" s="41" t="s">
        <v>24</v>
      </c>
      <c r="B37" s="43" t="s">
        <v>27</v>
      </c>
      <c r="C37" s="40" t="s">
        <v>26</v>
      </c>
      <c r="D37" s="49"/>
      <c r="E37" s="44" t="s">
        <v>25</v>
      </c>
      <c r="F37" s="42" t="s">
        <v>28</v>
      </c>
      <c r="G37" s="43" t="s">
        <v>29</v>
      </c>
    </row>
    <row r="38" spans="1:7">
      <c r="A38" s="5" t="s">
        <v>2</v>
      </c>
      <c r="B38" s="12">
        <f>B15</f>
        <v>13586</v>
      </c>
      <c r="C38" s="6">
        <v>2</v>
      </c>
      <c r="D38" s="6"/>
      <c r="E38" s="12">
        <f>C38*B38</f>
        <v>27172</v>
      </c>
      <c r="F38" s="6">
        <v>11</v>
      </c>
      <c r="G38" s="12">
        <f>F38*E38</f>
        <v>298892</v>
      </c>
    </row>
    <row r="39" spans="1:7" ht="15.75" thickBot="1">
      <c r="A39" s="7" t="s">
        <v>3</v>
      </c>
      <c r="B39" s="13">
        <f>C15</f>
        <v>10451</v>
      </c>
      <c r="C39" s="8">
        <v>1</v>
      </c>
      <c r="D39" s="8"/>
      <c r="E39" s="13">
        <f>C39*B39</f>
        <v>10451</v>
      </c>
      <c r="F39" s="8">
        <v>11</v>
      </c>
      <c r="G39" s="25">
        <f>F39*E39</f>
        <v>114961</v>
      </c>
    </row>
    <row r="40" spans="1:7" ht="15.75" thickTop="1">
      <c r="A40" s="18"/>
      <c r="F40" s="1" t="s">
        <v>17</v>
      </c>
      <c r="G40" s="26">
        <f>SUM(G38:G39)</f>
        <v>413853</v>
      </c>
    </row>
    <row r="42" spans="1:7">
      <c r="A42" s="77" t="s">
        <v>40</v>
      </c>
      <c r="B42" s="83"/>
      <c r="C42" s="78"/>
      <c r="D42" s="87"/>
      <c r="E42" s="47"/>
    </row>
    <row r="43" spans="1:7">
      <c r="A43" s="4" t="s">
        <v>7</v>
      </c>
      <c r="B43" s="4" t="s">
        <v>2</v>
      </c>
      <c r="C43" s="4" t="s">
        <v>3</v>
      </c>
      <c r="D43" s="52"/>
      <c r="E43" s="46"/>
      <c r="F43" s="18"/>
    </row>
    <row r="44" spans="1:7">
      <c r="A44" s="23" t="s">
        <v>30</v>
      </c>
      <c r="B44" s="23">
        <f>E21*B32</f>
        <v>1440</v>
      </c>
      <c r="C44" s="12">
        <f>E22*B32</f>
        <v>1920</v>
      </c>
      <c r="D44" s="18"/>
      <c r="E44" s="18"/>
      <c r="F44" s="18"/>
    </row>
    <row r="45" spans="1:7">
      <c r="A45" s="23" t="s">
        <v>31</v>
      </c>
      <c r="B45" s="23">
        <f>F21*C32</f>
        <v>244548</v>
      </c>
      <c r="C45" s="23">
        <f>F22*C32</f>
        <v>282177</v>
      </c>
      <c r="D45" s="17"/>
      <c r="E45" s="17"/>
      <c r="F45" s="18"/>
    </row>
    <row r="46" spans="1:7">
      <c r="A46" s="23" t="s">
        <v>32</v>
      </c>
      <c r="B46" s="23">
        <f>G38</f>
        <v>298892</v>
      </c>
      <c r="C46" s="23">
        <f>G39</f>
        <v>114961</v>
      </c>
      <c r="D46" s="17"/>
      <c r="E46" s="17"/>
      <c r="F46" s="18"/>
    </row>
    <row r="47" spans="1:7">
      <c r="A47" s="26" t="s">
        <v>17</v>
      </c>
      <c r="B47" s="26">
        <f>SUM(B44:B46)</f>
        <v>544880</v>
      </c>
      <c r="C47" s="26">
        <f>SUM(C44:C46)</f>
        <v>399058</v>
      </c>
      <c r="D47" s="26"/>
      <c r="E47" s="4">
        <f>B47+C47</f>
        <v>943938</v>
      </c>
    </row>
    <row r="49" spans="1:8">
      <c r="A49" s="66" t="s">
        <v>41</v>
      </c>
      <c r="B49" s="66"/>
      <c r="C49" s="66"/>
      <c r="D49" s="66"/>
      <c r="E49" s="66"/>
    </row>
    <row r="50" spans="1:8">
      <c r="A50" s="4" t="s">
        <v>7</v>
      </c>
      <c r="B50" s="4" t="s">
        <v>2</v>
      </c>
      <c r="C50" s="32" t="s">
        <v>3</v>
      </c>
      <c r="D50" s="32"/>
      <c r="E50" s="45" t="s">
        <v>17</v>
      </c>
    </row>
    <row r="51" spans="1:8">
      <c r="A51" s="17" t="s">
        <v>34</v>
      </c>
      <c r="B51" s="12">
        <f>B47</f>
        <v>544880</v>
      </c>
      <c r="C51" s="12">
        <f>C47</f>
        <v>399058</v>
      </c>
      <c r="D51" s="19"/>
      <c r="E51" s="19"/>
    </row>
    <row r="52" spans="1:8">
      <c r="A52" s="17" t="s">
        <v>33</v>
      </c>
      <c r="B52" s="23">
        <f>B47*20/100</f>
        <v>108976</v>
      </c>
      <c r="C52" s="23">
        <f>E52/(B47+C47)*C47</f>
        <v>79811.600000000006</v>
      </c>
      <c r="D52" s="19"/>
      <c r="E52" s="19">
        <f>E47*20/100</f>
        <v>188787.6</v>
      </c>
    </row>
    <row r="53" spans="1:8">
      <c r="A53" s="48" t="s">
        <v>17</v>
      </c>
      <c r="B53" s="23">
        <f>B51+B52</f>
        <v>653856</v>
      </c>
      <c r="C53" s="23">
        <f>C51+C52</f>
        <v>478869.6</v>
      </c>
      <c r="D53" s="19"/>
      <c r="E53" s="19">
        <f>B53+C53</f>
        <v>1132725.6000000001</v>
      </c>
    </row>
    <row r="54" spans="1:8">
      <c r="A54" s="22" t="s">
        <v>35</v>
      </c>
      <c r="B54" s="26">
        <f>B53/B38</f>
        <v>48.127189754158692</v>
      </c>
      <c r="C54" s="26">
        <f>C53/B39</f>
        <v>45.820457372500236</v>
      </c>
      <c r="D54" s="3"/>
      <c r="E54" s="9">
        <f>SUM(E52:E53)</f>
        <v>1321513.2000000002</v>
      </c>
    </row>
    <row r="55" spans="1:8">
      <c r="A55" s="18"/>
      <c r="B55" s="18"/>
    </row>
    <row r="56" spans="1:8">
      <c r="A56" s="72" t="s">
        <v>42</v>
      </c>
      <c r="B56" s="73"/>
      <c r="C56" s="73"/>
      <c r="D56" s="73"/>
      <c r="E56" s="73"/>
      <c r="F56" s="73"/>
      <c r="G56" s="73"/>
      <c r="H56" s="74"/>
    </row>
    <row r="57" spans="1:8">
      <c r="A57" s="70" t="s">
        <v>43</v>
      </c>
      <c r="B57" s="67" t="s">
        <v>44</v>
      </c>
      <c r="C57" s="68"/>
      <c r="D57" s="68"/>
      <c r="E57" s="69"/>
      <c r="F57" s="67" t="s">
        <v>50</v>
      </c>
      <c r="G57" s="68"/>
      <c r="H57" s="69"/>
    </row>
    <row r="58" spans="1:8" ht="33" customHeight="1">
      <c r="A58" s="71"/>
      <c r="B58" s="44" t="s">
        <v>45</v>
      </c>
      <c r="C58" s="44" t="s">
        <v>46</v>
      </c>
      <c r="D58" s="44"/>
      <c r="E58" s="43" t="s">
        <v>47</v>
      </c>
      <c r="F58" s="44" t="s">
        <v>45</v>
      </c>
      <c r="G58" s="44" t="s">
        <v>46</v>
      </c>
      <c r="H58" s="43" t="s">
        <v>47</v>
      </c>
    </row>
    <row r="59" spans="1:8">
      <c r="A59" s="5" t="s">
        <v>5</v>
      </c>
      <c r="B59" s="6">
        <v>18000</v>
      </c>
      <c r="C59" s="6">
        <v>12</v>
      </c>
      <c r="D59" s="6"/>
      <c r="E59" s="6">
        <f>B59*C59</f>
        <v>216000</v>
      </c>
      <c r="F59" s="6">
        <v>25000</v>
      </c>
      <c r="G59" s="6">
        <v>12</v>
      </c>
      <c r="H59" s="50">
        <f>F59*G59</f>
        <v>300000</v>
      </c>
    </row>
    <row r="60" spans="1:8">
      <c r="A60" s="17" t="s">
        <v>6</v>
      </c>
      <c r="B60" s="18">
        <v>9000</v>
      </c>
      <c r="C60" s="18">
        <v>9</v>
      </c>
      <c r="D60" s="18"/>
      <c r="E60" s="18">
        <f>B60*C60</f>
        <v>81000</v>
      </c>
      <c r="F60" s="18">
        <v>33000</v>
      </c>
      <c r="G60" s="18">
        <v>9</v>
      </c>
      <c r="H60" s="51">
        <f>F60*G60</f>
        <v>297000</v>
      </c>
    </row>
    <row r="61" spans="1:8">
      <c r="A61" s="52" t="s">
        <v>48</v>
      </c>
      <c r="B61" s="18"/>
      <c r="C61" s="18"/>
      <c r="D61" s="18"/>
      <c r="E61" s="31">
        <f>E59+E60</f>
        <v>297000</v>
      </c>
      <c r="F61" s="31"/>
      <c r="G61" s="31"/>
      <c r="H61" s="53">
        <f t="shared" ref="H61" si="6">H59+H60</f>
        <v>597000</v>
      </c>
    </row>
    <row r="62" spans="1:8">
      <c r="A62" s="17"/>
      <c r="B62" s="18"/>
      <c r="C62" s="18"/>
      <c r="D62" s="18"/>
      <c r="E62" s="18"/>
      <c r="F62" s="18"/>
      <c r="G62" s="18"/>
      <c r="H62" s="19"/>
    </row>
    <row r="63" spans="1:8">
      <c r="A63" s="20" t="s">
        <v>2</v>
      </c>
      <c r="B63" s="18">
        <v>680</v>
      </c>
      <c r="C63" s="18">
        <v>70</v>
      </c>
      <c r="D63" s="18"/>
      <c r="E63" s="18">
        <f>B63*C63</f>
        <v>47600</v>
      </c>
      <c r="F63" s="18">
        <v>3500</v>
      </c>
      <c r="G63" s="18">
        <f>B54</f>
        <v>48.127189754158692</v>
      </c>
      <c r="H63" s="19">
        <f>F63*G63</f>
        <v>168445.16413955542</v>
      </c>
    </row>
    <row r="64" spans="1:8">
      <c r="A64" s="20" t="s">
        <v>3</v>
      </c>
      <c r="B64" s="18">
        <v>920</v>
      </c>
      <c r="C64" s="18">
        <v>48</v>
      </c>
      <c r="D64" s="18"/>
      <c r="E64" s="18">
        <f>B64*C64</f>
        <v>44160</v>
      </c>
      <c r="F64" s="18">
        <v>6200</v>
      </c>
      <c r="G64" s="18">
        <f>C54</f>
        <v>45.820457372500236</v>
      </c>
      <c r="H64" s="19">
        <f>F64*G64</f>
        <v>284086.83570950147</v>
      </c>
    </row>
    <row r="65" spans="1:8">
      <c r="A65" s="22" t="s">
        <v>49</v>
      </c>
      <c r="B65" s="8"/>
      <c r="C65" s="8"/>
      <c r="D65" s="8"/>
      <c r="E65" s="2">
        <f>E63+E64</f>
        <v>91760</v>
      </c>
      <c r="F65" s="8"/>
      <c r="G65" s="8"/>
      <c r="H65" s="3">
        <f>H63+H64</f>
        <v>452531.99984905688</v>
      </c>
    </row>
    <row r="67" spans="1:8">
      <c r="A67" s="66" t="s">
        <v>51</v>
      </c>
      <c r="B67" s="66"/>
      <c r="C67" s="66"/>
      <c r="D67" s="87"/>
    </row>
    <row r="68" spans="1:8">
      <c r="A68" s="32" t="s">
        <v>43</v>
      </c>
      <c r="B68" s="34" t="s">
        <v>52</v>
      </c>
      <c r="C68" s="33" t="s">
        <v>17</v>
      </c>
      <c r="D68" s="31"/>
    </row>
    <row r="69" spans="1:8">
      <c r="A69" s="58" t="s">
        <v>53</v>
      </c>
      <c r="B69" s="12"/>
      <c r="C69" s="16">
        <f>F6</f>
        <v>8315040</v>
      </c>
      <c r="D69" s="31"/>
    </row>
    <row r="70" spans="1:8">
      <c r="A70" s="46" t="s">
        <v>54</v>
      </c>
      <c r="B70" s="23"/>
      <c r="C70" s="19"/>
      <c r="D70" s="18"/>
    </row>
    <row r="71" spans="1:8">
      <c r="A71" s="48" t="s">
        <v>55</v>
      </c>
      <c r="B71" s="23">
        <f>E61</f>
        <v>297000</v>
      </c>
      <c r="C71" s="19"/>
      <c r="D71" s="18"/>
    </row>
    <row r="72" spans="1:8">
      <c r="A72" s="48" t="s">
        <v>56</v>
      </c>
      <c r="B72" s="23">
        <f>E65</f>
        <v>91760</v>
      </c>
      <c r="C72" s="19"/>
      <c r="D72" s="18"/>
    </row>
    <row r="73" spans="1:8">
      <c r="A73" s="48" t="s">
        <v>57</v>
      </c>
      <c r="B73" s="23">
        <f>B34</f>
        <v>1010647.2000000001</v>
      </c>
      <c r="C73" s="19"/>
      <c r="D73" s="18"/>
    </row>
    <row r="74" spans="1:8">
      <c r="A74" s="48" t="s">
        <v>58</v>
      </c>
      <c r="B74" s="23">
        <f>G40</f>
        <v>413853</v>
      </c>
      <c r="C74" s="19"/>
      <c r="D74" s="18"/>
    </row>
    <row r="75" spans="1:8">
      <c r="A75" s="48" t="s">
        <v>59</v>
      </c>
      <c r="B75" s="23">
        <f>E52</f>
        <v>188787.6</v>
      </c>
      <c r="C75" s="19"/>
      <c r="D75" s="18"/>
    </row>
    <row r="76" spans="1:8">
      <c r="A76" s="54" t="s">
        <v>60</v>
      </c>
      <c r="B76" s="23">
        <f>-(H61+H65)</f>
        <v>-1049531.9998490568</v>
      </c>
      <c r="C76" s="19"/>
      <c r="D76" s="18"/>
    </row>
    <row r="77" spans="1:8" ht="15.75" thickBot="1">
      <c r="A77" s="55" t="s">
        <v>61</v>
      </c>
      <c r="B77" s="29"/>
      <c r="C77" s="56">
        <f>SUM(B71:B76)</f>
        <v>952515.80015094345</v>
      </c>
      <c r="D77" s="31"/>
    </row>
    <row r="78" spans="1:8" ht="15.75" thickTop="1">
      <c r="A78" s="57" t="s">
        <v>62</v>
      </c>
      <c r="B78" s="13"/>
      <c r="C78" s="3">
        <f>C69-C77</f>
        <v>7362524.1998490561</v>
      </c>
      <c r="D78" s="31"/>
    </row>
    <row r="79" spans="1:8" ht="15.75" thickBot="1">
      <c r="A79" s="59" t="s">
        <v>63</v>
      </c>
      <c r="B79" s="25"/>
      <c r="C79" s="60">
        <f>0.12*E53</f>
        <v>135927.07200000001</v>
      </c>
      <c r="D79" s="88"/>
    </row>
    <row r="80" spans="1:8" ht="15.75" thickTop="1">
      <c r="A80" s="52" t="s">
        <v>64</v>
      </c>
      <c r="B80" s="65"/>
      <c r="C80" s="61">
        <f>C78-C79</f>
        <v>7226597.1278490564</v>
      </c>
      <c r="D80" s="89"/>
    </row>
    <row r="81" spans="1:4" ht="15.75" thickBot="1">
      <c r="A81" s="62" t="s">
        <v>65</v>
      </c>
      <c r="B81" s="25"/>
      <c r="C81" s="21">
        <v>-30610</v>
      </c>
      <c r="D81" s="18"/>
    </row>
    <row r="82" spans="1:4" ht="15.75" thickTop="1">
      <c r="A82" s="46" t="s">
        <v>66</v>
      </c>
      <c r="B82" s="23"/>
      <c r="C82" s="63">
        <f>C80+C81</f>
        <v>7195987.1278490564</v>
      </c>
      <c r="D82" s="88"/>
    </row>
    <row r="83" spans="1:4" ht="15.75" thickBot="1">
      <c r="A83" s="62" t="s">
        <v>67</v>
      </c>
      <c r="B83" s="25"/>
      <c r="C83" s="21">
        <f>-0.35*C82</f>
        <v>-2518595.4947471698</v>
      </c>
      <c r="D83" s="18"/>
    </row>
    <row r="84" spans="1:4" ht="15.75" thickTop="1">
      <c r="A84" s="22" t="s">
        <v>68</v>
      </c>
      <c r="B84" s="13"/>
      <c r="C84" s="64">
        <f>C82+C83</f>
        <v>4677391.6331018861</v>
      </c>
      <c r="D84" s="88"/>
    </row>
  </sheetData>
  <mergeCells count="18">
    <mergeCell ref="A36:G36"/>
    <mergeCell ref="A42:C42"/>
    <mergeCell ref="A26:C26"/>
    <mergeCell ref="B34:C34"/>
    <mergeCell ref="A1:E1"/>
    <mergeCell ref="A9:E9"/>
    <mergeCell ref="C19:E19"/>
    <mergeCell ref="F19:H19"/>
    <mergeCell ref="H2:I2"/>
    <mergeCell ref="J2:J3"/>
    <mergeCell ref="A19:A20"/>
    <mergeCell ref="B19:B20"/>
    <mergeCell ref="A67:C67"/>
    <mergeCell ref="A49:E49"/>
    <mergeCell ref="B57:E57"/>
    <mergeCell ref="F57:H57"/>
    <mergeCell ref="A57:A58"/>
    <mergeCell ref="A56:H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5^D MERCURIO</dc:creator>
  <cp:lastModifiedBy>5^D MERCURIO</cp:lastModifiedBy>
  <dcterms:created xsi:type="dcterms:W3CDTF">2014-03-31T08:13:16Z</dcterms:created>
  <dcterms:modified xsi:type="dcterms:W3CDTF">2014-04-14T09:59:36Z</dcterms:modified>
</cp:coreProperties>
</file>