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3215" windowHeight="3030"/>
  </bookViews>
  <sheets>
    <sheet name="S.P." sheetId="1" r:id="rId1"/>
    <sheet name="C.E.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B19" i="2"/>
  <c r="B10"/>
  <c r="D17" i="1"/>
  <c r="D31"/>
  <c r="D12"/>
  <c r="B15" i="2"/>
  <c r="B8"/>
  <c r="B13"/>
  <c r="B9"/>
  <c r="B6"/>
  <c r="B12" s="1"/>
  <c r="B14" s="1"/>
  <c r="B18" s="1"/>
  <c r="B21" s="1"/>
  <c r="B23" s="1"/>
  <c r="D21" i="1"/>
  <c r="D20"/>
  <c r="D5"/>
  <c r="D8" s="1"/>
  <c r="D43" s="1"/>
  <c r="B37"/>
  <c r="B22"/>
  <c r="B9"/>
  <c r="B4"/>
  <c r="B19" s="1"/>
  <c r="B30"/>
  <c r="B29" s="1"/>
  <c r="B41" l="1"/>
  <c r="B43" s="1"/>
</calcChain>
</file>

<file path=xl/sharedStrings.xml><?xml version="1.0" encoding="utf-8"?>
<sst xmlns="http://schemas.openxmlformats.org/spreadsheetml/2006/main" count="83" uniqueCount="82">
  <si>
    <t>IMPIEGHI</t>
  </si>
  <si>
    <t>FONTI</t>
  </si>
  <si>
    <t>ATTIVO FISSO</t>
  </si>
  <si>
    <t>IMM.IMMATERIALI</t>
  </si>
  <si>
    <t>IMM. MATERIALI</t>
  </si>
  <si>
    <t>IMM. FINANZIARIE</t>
  </si>
  <si>
    <t>1)costi di impianto</t>
  </si>
  <si>
    <t>2)costi ricerca</t>
  </si>
  <si>
    <t>3) diritto brevetto</t>
  </si>
  <si>
    <t>1) terreni e fabbr</t>
  </si>
  <si>
    <t>2)impianti e macchinari</t>
  </si>
  <si>
    <t>3)attrezzature ind</t>
  </si>
  <si>
    <t>4)altri beni</t>
  </si>
  <si>
    <t>5)imm. In corso</t>
  </si>
  <si>
    <t>cred v/clienti</t>
  </si>
  <si>
    <t>TOTALE ATTIVO FISSO</t>
  </si>
  <si>
    <t>DISPONIBILITA</t>
  </si>
  <si>
    <t>1)materie prime</t>
  </si>
  <si>
    <t>2)prodotti in corso di lav</t>
  </si>
  <si>
    <t>3)lavorati in corso</t>
  </si>
  <si>
    <t>4)prodotti finiti e merci</t>
  </si>
  <si>
    <t>5)acconti</t>
  </si>
  <si>
    <t>LIQUIDITA DIFFERITE</t>
  </si>
  <si>
    <t>1)cred v/clienti</t>
  </si>
  <si>
    <t>5)verso altri</t>
  </si>
  <si>
    <t>6)altri titoli</t>
  </si>
  <si>
    <t>LIQUIDITA IMMEDIATE</t>
  </si>
  <si>
    <t>1)depositi bancari</t>
  </si>
  <si>
    <t>2)asegni</t>
  </si>
  <si>
    <t>3)denaro e valori in cassa</t>
  </si>
  <si>
    <t>risconti attivi</t>
  </si>
  <si>
    <t>ratei attivi</t>
  </si>
  <si>
    <t>TOTALE ATTIVO CIRCOLANTE</t>
  </si>
  <si>
    <t>TOTALE IMPIEGHI</t>
  </si>
  <si>
    <t>crediti v/soci</t>
  </si>
  <si>
    <t>ATTIVO CIRCOLANTE</t>
  </si>
  <si>
    <t>Capitale</t>
  </si>
  <si>
    <t>Riserve</t>
  </si>
  <si>
    <t>Utile d'ex</t>
  </si>
  <si>
    <t>TOTALE MEZZI PROPRI</t>
  </si>
  <si>
    <t>MEZZI PROPRI</t>
  </si>
  <si>
    <t>fondo per rischi e oneri</t>
  </si>
  <si>
    <t>debiti per TFR</t>
  </si>
  <si>
    <t>debiti v/banche</t>
  </si>
  <si>
    <t>acconti</t>
  </si>
  <si>
    <t>v/fornitori</t>
  </si>
  <si>
    <t>titoli di credito</t>
  </si>
  <si>
    <t>v/banche</t>
  </si>
  <si>
    <t>tributari</t>
  </si>
  <si>
    <t>istituti</t>
  </si>
  <si>
    <t>altri debiti</t>
  </si>
  <si>
    <t>ratei e risconti</t>
  </si>
  <si>
    <t>TOTALE FONTI</t>
  </si>
  <si>
    <t>PASSIVITA M/L</t>
  </si>
  <si>
    <t>TOTALE PASSIVITA M/L</t>
  </si>
  <si>
    <t>PASSIVITA B/T</t>
  </si>
  <si>
    <t>TOTALE PASSIVITA B/T</t>
  </si>
  <si>
    <t>CONTO ECONOMICO</t>
  </si>
  <si>
    <t>RICAVI NETTI DI VENDITA</t>
  </si>
  <si>
    <t>variazione delle rim</t>
  </si>
  <si>
    <t>incrementi di imm per lav inte</t>
  </si>
  <si>
    <t>altri ricavi</t>
  </si>
  <si>
    <t>VALORE DELLA PRODUZIONE</t>
  </si>
  <si>
    <t>acquisto materie prime</t>
  </si>
  <si>
    <t>variazione rimanenze mate prime</t>
  </si>
  <si>
    <t>costi per servizi</t>
  </si>
  <si>
    <t>altri costi diversi di gestione</t>
  </si>
  <si>
    <t>VALORE AGGIUNTO</t>
  </si>
  <si>
    <t>costi del personale</t>
  </si>
  <si>
    <t>EBITDA</t>
  </si>
  <si>
    <t>ammortamenti</t>
  </si>
  <si>
    <t xml:space="preserve">accantonamento fondo </t>
  </si>
  <si>
    <t>godimento bene terzi</t>
  </si>
  <si>
    <t>svalutazione crediti</t>
  </si>
  <si>
    <t>EBIT</t>
  </si>
  <si>
    <t>risultato gestione fin</t>
  </si>
  <si>
    <t>risultato gest straord</t>
  </si>
  <si>
    <t>RISULTATO PRIMA DELLE IMPOSTE</t>
  </si>
  <si>
    <t>imposte</t>
  </si>
  <si>
    <t>UTILE NETTO</t>
  </si>
  <si>
    <t>fondo e rischi</t>
  </si>
  <si>
    <t>TFR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</si>
</sst>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4" xfId="0" applyFont="1" applyBorder="1"/>
    <xf numFmtId="0" fontId="0" fillId="0" borderId="0" xfId="0" applyBorder="1"/>
    <xf numFmtId="0" fontId="0" fillId="0" borderId="5" xfId="0" applyBorder="1"/>
    <xf numFmtId="164" fontId="0" fillId="0" borderId="5" xfId="1" applyNumberFormat="1" applyFont="1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164" fontId="2" fillId="0" borderId="5" xfId="1" applyNumberFormat="1" applyFont="1" applyBorder="1"/>
    <xf numFmtId="0" fontId="2" fillId="0" borderId="0" xfId="0" applyFont="1" applyBorder="1"/>
    <xf numFmtId="164" fontId="2" fillId="0" borderId="5" xfId="0" applyNumberFormat="1" applyFont="1" applyBorder="1"/>
    <xf numFmtId="0" fontId="2" fillId="0" borderId="6" xfId="0" applyFont="1" applyBorder="1"/>
    <xf numFmtId="0" fontId="2" fillId="0" borderId="12" xfId="0" applyFont="1" applyBorder="1"/>
    <xf numFmtId="164" fontId="2" fillId="0" borderId="13" xfId="1" applyNumberFormat="1" applyFont="1" applyBorder="1"/>
    <xf numFmtId="0" fontId="2" fillId="0" borderId="14" xfId="0" applyFont="1" applyBorder="1"/>
    <xf numFmtId="164" fontId="2" fillId="0" borderId="13" xfId="0" applyNumberFormat="1" applyFont="1" applyBorder="1"/>
    <xf numFmtId="43" fontId="0" fillId="0" borderId="0" xfId="1" applyFont="1"/>
    <xf numFmtId="0" fontId="2" fillId="0" borderId="0" xfId="0" applyFont="1"/>
    <xf numFmtId="43" fontId="2" fillId="0" borderId="10" xfId="1" applyFont="1" applyBorder="1"/>
    <xf numFmtId="43" fontId="0" fillId="0" borderId="10" xfId="1" applyFont="1" applyBorder="1"/>
    <xf numFmtId="43" fontId="0" fillId="0" borderId="15" xfId="1" applyFont="1" applyBorder="1"/>
    <xf numFmtId="43" fontId="2" fillId="0" borderId="11" xfId="1" applyFont="1" applyBorder="1"/>
    <xf numFmtId="0" fontId="2" fillId="0" borderId="9" xfId="0" applyFont="1" applyBorder="1"/>
    <xf numFmtId="0" fontId="0" fillId="0" borderId="0" xfId="0" applyFill="1" applyBorder="1"/>
    <xf numFmtId="164" fontId="0" fillId="0" borderId="5" xfId="1" applyNumberFormat="1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tabSelected="1" workbookViewId="0">
      <selection activeCell="D8" sqref="D8"/>
    </sheetView>
  </sheetViews>
  <sheetFormatPr defaultRowHeight="15"/>
  <cols>
    <col min="1" max="1" width="26.5703125" bestFit="1" customWidth="1"/>
    <col min="2" max="2" width="15.28515625" bestFit="1" customWidth="1"/>
    <col min="3" max="3" width="22.42578125" customWidth="1"/>
    <col min="4" max="4" width="15.28515625" bestFit="1" customWidth="1"/>
  </cols>
  <sheetData>
    <row r="1" spans="1:4">
      <c r="A1" s="29" t="s">
        <v>0</v>
      </c>
      <c r="B1" s="26"/>
      <c r="C1" s="25" t="s">
        <v>1</v>
      </c>
      <c r="D1" s="26"/>
    </row>
    <row r="2" spans="1:4">
      <c r="A2" s="30"/>
      <c r="B2" s="28"/>
      <c r="C2" s="27"/>
      <c r="D2" s="28"/>
    </row>
    <row r="3" spans="1:4">
      <c r="A3" s="1" t="s">
        <v>2</v>
      </c>
      <c r="B3" s="4"/>
      <c r="C3" s="9" t="s">
        <v>40</v>
      </c>
      <c r="D3" s="3"/>
    </row>
    <row r="4" spans="1:4">
      <c r="A4" s="1" t="s">
        <v>3</v>
      </c>
      <c r="B4" s="8">
        <f>SUM(B5:B7)</f>
        <v>521000</v>
      </c>
      <c r="C4" s="2" t="s">
        <v>36</v>
      </c>
      <c r="D4" s="4">
        <v>9800000</v>
      </c>
    </row>
    <row r="5" spans="1:4">
      <c r="A5" s="5" t="s">
        <v>6</v>
      </c>
      <c r="B5" s="4">
        <v>28000</v>
      </c>
      <c r="C5" s="2" t="s">
        <v>37</v>
      </c>
      <c r="D5" s="4">
        <f>200000+784000+321000+4000</f>
        <v>1309000</v>
      </c>
    </row>
    <row r="6" spans="1:4">
      <c r="A6" s="5" t="s">
        <v>7</v>
      </c>
      <c r="B6" s="4">
        <v>345000</v>
      </c>
      <c r="C6" s="2" t="s">
        <v>38</v>
      </c>
      <c r="D6" s="4">
        <v>568000</v>
      </c>
    </row>
    <row r="7" spans="1:4">
      <c r="A7" s="5" t="s">
        <v>8</v>
      </c>
      <c r="B7" s="4">
        <v>148000</v>
      </c>
      <c r="C7" s="2"/>
      <c r="D7" s="4"/>
    </row>
    <row r="8" spans="1:4">
      <c r="A8" s="5"/>
      <c r="B8" s="4"/>
      <c r="C8" s="9" t="s">
        <v>39</v>
      </c>
      <c r="D8" s="8">
        <f>SUM(D4:D6)</f>
        <v>11677000</v>
      </c>
    </row>
    <row r="9" spans="1:4">
      <c r="A9" s="1" t="s">
        <v>4</v>
      </c>
      <c r="B9" s="8">
        <f>SUM(B10:B14)</f>
        <v>12148000</v>
      </c>
      <c r="C9" s="2"/>
      <c r="D9" s="4"/>
    </row>
    <row r="10" spans="1:4">
      <c r="A10" s="5" t="s">
        <v>9</v>
      </c>
      <c r="B10" s="4">
        <v>4063000</v>
      </c>
      <c r="C10" s="9" t="s">
        <v>53</v>
      </c>
      <c r="D10" s="4"/>
    </row>
    <row r="11" spans="1:4">
      <c r="A11" s="5" t="s">
        <v>10</v>
      </c>
      <c r="B11" s="4">
        <v>5745000</v>
      </c>
      <c r="C11" s="2" t="s">
        <v>41</v>
      </c>
      <c r="D11" s="4"/>
    </row>
    <row r="12" spans="1:4">
      <c r="A12" s="5" t="s">
        <v>11</v>
      </c>
      <c r="B12" s="4">
        <v>1824000</v>
      </c>
      <c r="C12" s="2" t="s">
        <v>42</v>
      </c>
      <c r="D12" s="4">
        <f>1324000-103000</f>
        <v>1221000</v>
      </c>
    </row>
    <row r="13" spans="1:4">
      <c r="A13" s="5" t="s">
        <v>12</v>
      </c>
      <c r="B13" s="4">
        <v>430000</v>
      </c>
      <c r="C13" s="2" t="s">
        <v>43</v>
      </c>
      <c r="D13" s="4">
        <v>1600000</v>
      </c>
    </row>
    <row r="14" spans="1:4">
      <c r="A14" s="5" t="s">
        <v>13</v>
      </c>
      <c r="B14" s="4">
        <v>86000</v>
      </c>
      <c r="C14" s="2" t="s">
        <v>45</v>
      </c>
      <c r="D14" s="4">
        <v>94000</v>
      </c>
    </row>
    <row r="15" spans="1:4">
      <c r="A15" s="5"/>
      <c r="B15" s="4"/>
      <c r="D15" s="4"/>
    </row>
    <row r="16" spans="1:4">
      <c r="A16" s="1" t="s">
        <v>5</v>
      </c>
      <c r="B16" s="8">
        <v>163000</v>
      </c>
      <c r="C16" s="2"/>
      <c r="D16" s="4"/>
    </row>
    <row r="17" spans="1:4">
      <c r="A17" s="5" t="s">
        <v>14</v>
      </c>
      <c r="B17" s="4">
        <v>163000</v>
      </c>
      <c r="C17" s="9" t="s">
        <v>54</v>
      </c>
      <c r="D17" s="8">
        <f>SUM(D11:D14)</f>
        <v>2915000</v>
      </c>
    </row>
    <row r="18" spans="1:4">
      <c r="A18" s="5"/>
      <c r="B18" s="4"/>
      <c r="C18" s="2"/>
      <c r="D18" s="4"/>
    </row>
    <row r="19" spans="1:4">
      <c r="A19" s="1" t="s">
        <v>15</v>
      </c>
      <c r="B19" s="8">
        <f>B2+B4+B9+B16</f>
        <v>12832000</v>
      </c>
      <c r="C19" s="9" t="s">
        <v>55</v>
      </c>
      <c r="D19" s="4"/>
    </row>
    <row r="20" spans="1:4">
      <c r="A20" s="1"/>
      <c r="B20" s="4"/>
      <c r="C20" s="2" t="s">
        <v>47</v>
      </c>
      <c r="D20" s="4">
        <f>2364000-1600000</f>
        <v>764000</v>
      </c>
    </row>
    <row r="21" spans="1:4">
      <c r="A21" s="1" t="s">
        <v>35</v>
      </c>
      <c r="B21" s="4"/>
      <c r="C21" s="2" t="s">
        <v>45</v>
      </c>
      <c r="D21" s="4">
        <f>6973000-94000</f>
        <v>6879000</v>
      </c>
    </row>
    <row r="22" spans="1:4">
      <c r="A22" s="1" t="s">
        <v>16</v>
      </c>
      <c r="B22" s="8">
        <f>SUM(B23:B27)</f>
        <v>1882000</v>
      </c>
      <c r="C22" s="2" t="s">
        <v>44</v>
      </c>
      <c r="D22" s="4">
        <v>89000</v>
      </c>
    </row>
    <row r="23" spans="1:4">
      <c r="A23" s="5" t="s">
        <v>17</v>
      </c>
      <c r="B23" s="4">
        <v>624000</v>
      </c>
      <c r="C23" s="2" t="s">
        <v>48</v>
      </c>
      <c r="D23" s="4">
        <v>172000</v>
      </c>
    </row>
    <row r="24" spans="1:4">
      <c r="A24" s="5" t="s">
        <v>18</v>
      </c>
      <c r="B24" s="4">
        <v>472000</v>
      </c>
      <c r="C24" s="2" t="s">
        <v>49</v>
      </c>
      <c r="D24" s="4">
        <v>124000</v>
      </c>
    </row>
    <row r="25" spans="1:4">
      <c r="A25" s="5" t="s">
        <v>19</v>
      </c>
      <c r="B25" s="4"/>
      <c r="C25" s="2" t="s">
        <v>50</v>
      </c>
      <c r="D25" s="4">
        <v>132000</v>
      </c>
    </row>
    <row r="26" spans="1:4">
      <c r="A26" s="5" t="s">
        <v>20</v>
      </c>
      <c r="B26" s="4">
        <v>786000</v>
      </c>
      <c r="C26" s="2" t="s">
        <v>51</v>
      </c>
      <c r="D26" s="4">
        <v>23000</v>
      </c>
    </row>
    <row r="27" spans="1:4">
      <c r="A27" s="5" t="s">
        <v>21</v>
      </c>
      <c r="B27" s="4"/>
      <c r="C27" s="23" t="s">
        <v>80</v>
      </c>
      <c r="D27" s="3">
        <v>62000</v>
      </c>
    </row>
    <row r="28" spans="1:4">
      <c r="A28" s="5"/>
      <c r="B28" s="4"/>
      <c r="C28" s="23" t="s">
        <v>81</v>
      </c>
      <c r="D28" s="24">
        <v>103000</v>
      </c>
    </row>
    <row r="29" spans="1:4">
      <c r="A29" s="1" t="s">
        <v>22</v>
      </c>
      <c r="B29" s="8">
        <f>SUM(B30:B35)</f>
        <v>7760000</v>
      </c>
      <c r="C29" s="2" t="s">
        <v>46</v>
      </c>
      <c r="D29" s="24">
        <v>56000</v>
      </c>
    </row>
    <row r="30" spans="1:4">
      <c r="A30" s="5" t="s">
        <v>23</v>
      </c>
      <c r="B30" s="4">
        <f>7381000-163000</f>
        <v>7218000</v>
      </c>
    </row>
    <row r="31" spans="1:4">
      <c r="A31" s="5" t="s">
        <v>24</v>
      </c>
      <c r="B31" s="4">
        <v>78000</v>
      </c>
      <c r="C31" s="9" t="s">
        <v>56</v>
      </c>
      <c r="D31" s="10">
        <f>SUM(D20:D29)</f>
        <v>8404000</v>
      </c>
    </row>
    <row r="32" spans="1:4">
      <c r="A32" s="5" t="s">
        <v>25</v>
      </c>
      <c r="B32" s="4">
        <v>80000</v>
      </c>
      <c r="C32" s="2"/>
      <c r="D32" s="3"/>
    </row>
    <row r="33" spans="1:4">
      <c r="A33" s="5" t="s">
        <v>30</v>
      </c>
      <c r="B33" s="4">
        <v>72000</v>
      </c>
      <c r="C33" s="2"/>
      <c r="D33" s="3"/>
    </row>
    <row r="34" spans="1:4">
      <c r="A34" s="5" t="s">
        <v>31</v>
      </c>
      <c r="B34" s="4">
        <v>12000</v>
      </c>
      <c r="C34" s="2"/>
      <c r="D34" s="3"/>
    </row>
    <row r="35" spans="1:4">
      <c r="A35" s="5" t="s">
        <v>34</v>
      </c>
      <c r="B35" s="4">
        <v>300000</v>
      </c>
      <c r="C35" s="2"/>
      <c r="D35" s="3"/>
    </row>
    <row r="36" spans="1:4">
      <c r="A36" s="5"/>
      <c r="B36" s="4"/>
      <c r="C36" s="2"/>
      <c r="D36" s="3"/>
    </row>
    <row r="37" spans="1:4">
      <c r="A37" s="1" t="s">
        <v>26</v>
      </c>
      <c r="B37" s="8">
        <f>SUM(B38:B40)</f>
        <v>522000</v>
      </c>
      <c r="C37" s="2"/>
      <c r="D37" s="3"/>
    </row>
    <row r="38" spans="1:4">
      <c r="A38" s="5" t="s">
        <v>27</v>
      </c>
      <c r="B38" s="4">
        <v>458000</v>
      </c>
      <c r="C38" s="2"/>
      <c r="D38" s="3"/>
    </row>
    <row r="39" spans="1:4">
      <c r="A39" s="5" t="s">
        <v>28</v>
      </c>
      <c r="B39" s="4">
        <v>18000</v>
      </c>
      <c r="C39" s="2"/>
      <c r="D39" s="3"/>
    </row>
    <row r="40" spans="1:4">
      <c r="A40" s="5" t="s">
        <v>29</v>
      </c>
      <c r="B40" s="4">
        <v>46000</v>
      </c>
      <c r="C40" s="2"/>
      <c r="D40" s="3"/>
    </row>
    <row r="41" spans="1:4">
      <c r="A41" s="1" t="s">
        <v>32</v>
      </c>
      <c r="B41" s="8">
        <f>B37+B29+B22</f>
        <v>10164000</v>
      </c>
      <c r="C41" s="2"/>
      <c r="D41" s="3"/>
    </row>
    <row r="42" spans="1:4">
      <c r="A42" s="5"/>
      <c r="B42" s="4"/>
      <c r="C42" s="2"/>
      <c r="D42" s="3"/>
    </row>
    <row r="43" spans="1:4">
      <c r="A43" s="12" t="s">
        <v>33</v>
      </c>
      <c r="B43" s="13">
        <f>B41+B19</f>
        <v>22996000</v>
      </c>
      <c r="C43" s="14" t="s">
        <v>52</v>
      </c>
      <c r="D43" s="15">
        <f>D8+D17+D31</f>
        <v>22996000</v>
      </c>
    </row>
  </sheetData>
  <mergeCells count="2">
    <mergeCell ref="C1:D2"/>
    <mergeCell ref="A1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B21" sqref="B21"/>
    </sheetView>
  </sheetViews>
  <sheetFormatPr defaultRowHeight="15"/>
  <cols>
    <col min="1" max="1" width="31.42578125" bestFit="1" customWidth="1"/>
    <col min="2" max="2" width="14.28515625" bestFit="1" customWidth="1"/>
  </cols>
  <sheetData>
    <row r="1" spans="1:6" ht="18.75">
      <c r="A1" s="31" t="s">
        <v>57</v>
      </c>
      <c r="B1" s="32"/>
    </row>
    <row r="2" spans="1:6">
      <c r="A2" s="1" t="s">
        <v>58</v>
      </c>
      <c r="B2" s="18">
        <v>45990000</v>
      </c>
    </row>
    <row r="3" spans="1:6">
      <c r="A3" s="5" t="s">
        <v>59</v>
      </c>
      <c r="B3" s="19">
        <v>94000</v>
      </c>
    </row>
    <row r="4" spans="1:6">
      <c r="A4" s="5" t="s">
        <v>60</v>
      </c>
      <c r="B4" s="19">
        <v>96000</v>
      </c>
    </row>
    <row r="5" spans="1:6" ht="15.75" thickBot="1">
      <c r="A5" s="5" t="s">
        <v>61</v>
      </c>
      <c r="B5" s="20">
        <v>38000</v>
      </c>
    </row>
    <row r="6" spans="1:6" ht="15.75" thickTop="1">
      <c r="A6" s="22" t="s">
        <v>62</v>
      </c>
      <c r="B6" s="18">
        <f>SUM(B2:B5)</f>
        <v>46218000</v>
      </c>
    </row>
    <row r="7" spans="1:6">
      <c r="A7" s="6" t="s">
        <v>63</v>
      </c>
      <c r="B7" s="19">
        <v>22752000</v>
      </c>
    </row>
    <row r="8" spans="1:6">
      <c r="A8" s="6" t="s">
        <v>64</v>
      </c>
      <c r="B8" s="19">
        <f>-38000</f>
        <v>-38000</v>
      </c>
    </row>
    <row r="9" spans="1:6">
      <c r="A9" s="6" t="s">
        <v>65</v>
      </c>
      <c r="B9" s="19">
        <f>9572000</f>
        <v>9572000</v>
      </c>
    </row>
    <row r="10" spans="1:6">
      <c r="A10" s="6" t="s">
        <v>72</v>
      </c>
      <c r="B10" s="19">
        <f>264000-48000</f>
        <v>216000</v>
      </c>
    </row>
    <row r="11" spans="1:6" ht="15.75" thickBot="1">
      <c r="A11" s="7" t="s">
        <v>66</v>
      </c>
      <c r="B11" s="20">
        <v>98000</v>
      </c>
    </row>
    <row r="12" spans="1:6" ht="15.75" thickTop="1">
      <c r="A12" s="1" t="s">
        <v>67</v>
      </c>
      <c r="B12" s="18">
        <f>B6-B7-B8-B9-B10-B11</f>
        <v>13618000</v>
      </c>
    </row>
    <row r="13" spans="1:6" ht="15.75" thickBot="1">
      <c r="A13" s="5" t="s">
        <v>68</v>
      </c>
      <c r="B13" s="20">
        <f>7320000+1984000+583000</f>
        <v>9887000</v>
      </c>
    </row>
    <row r="14" spans="1:6" ht="15.75" thickTop="1">
      <c r="A14" s="22" t="s">
        <v>69</v>
      </c>
      <c r="B14" s="18">
        <f>B12-B13</f>
        <v>3731000</v>
      </c>
      <c r="F14" s="17"/>
    </row>
    <row r="15" spans="1:6">
      <c r="A15" s="6" t="s">
        <v>70</v>
      </c>
      <c r="B15" s="19">
        <f>168000+2076000</f>
        <v>2244000</v>
      </c>
    </row>
    <row r="16" spans="1:6">
      <c r="A16" s="6" t="s">
        <v>73</v>
      </c>
      <c r="B16" s="19">
        <v>143000</v>
      </c>
    </row>
    <row r="17" spans="1:2" ht="15.75" thickBot="1">
      <c r="A17" s="7" t="s">
        <v>71</v>
      </c>
      <c r="B17" s="20">
        <v>43000</v>
      </c>
    </row>
    <row r="18" spans="1:2" ht="15.75" thickTop="1">
      <c r="A18" s="1" t="s">
        <v>74</v>
      </c>
      <c r="B18" s="18">
        <f>B14-B15-B16-B17</f>
        <v>1301000</v>
      </c>
    </row>
    <row r="19" spans="1:2">
      <c r="A19" s="5" t="s">
        <v>75</v>
      </c>
      <c r="B19" s="19">
        <f>-(176000+48000)</f>
        <v>-224000</v>
      </c>
    </row>
    <row r="20" spans="1:2" ht="15.75" thickBot="1">
      <c r="A20" s="5" t="s">
        <v>76</v>
      </c>
      <c r="B20" s="20">
        <v>-62000</v>
      </c>
    </row>
    <row r="21" spans="1:2" ht="15.75" thickTop="1">
      <c r="A21" s="22" t="s">
        <v>77</v>
      </c>
      <c r="B21" s="18">
        <f>B18+B19+B20</f>
        <v>1015000</v>
      </c>
    </row>
    <row r="22" spans="1:2" ht="15.75" thickBot="1">
      <c r="A22" s="7" t="s">
        <v>78</v>
      </c>
      <c r="B22" s="20">
        <v>447000</v>
      </c>
    </row>
    <row r="23" spans="1:2" ht="15.75" thickTop="1">
      <c r="A23" s="11" t="s">
        <v>79</v>
      </c>
      <c r="B23" s="21">
        <f>B21-B22</f>
        <v>568000</v>
      </c>
    </row>
    <row r="24" spans="1:2">
      <c r="B24" s="16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S.P.</vt:lpstr>
      <vt:lpstr>C.E.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5^D MERCURIO</dc:creator>
  <cp:lastModifiedBy>5^D MERCURIO</cp:lastModifiedBy>
  <dcterms:created xsi:type="dcterms:W3CDTF">2014-02-03T09:15:06Z</dcterms:created>
  <dcterms:modified xsi:type="dcterms:W3CDTF">2014-02-12T11:55:00Z</dcterms:modified>
</cp:coreProperties>
</file>