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.P 2424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D22" i="2"/>
  <c r="B20"/>
  <c r="D19"/>
  <c r="D20"/>
  <c r="D21"/>
  <c r="B19"/>
  <c r="D16"/>
  <c r="D8"/>
  <c r="D6"/>
  <c r="D4"/>
  <c r="B16"/>
  <c r="B14"/>
  <c r="B13"/>
  <c r="B12"/>
  <c r="B11"/>
  <c r="B7"/>
  <c r="B6"/>
  <c r="B5"/>
  <c r="B8" s="1"/>
  <c r="F21" i="1"/>
  <c r="F33"/>
  <c r="F18"/>
  <c r="D30"/>
  <c r="D33"/>
  <c r="D23"/>
  <c r="D16"/>
  <c r="D15"/>
  <c r="D9"/>
  <c r="F19"/>
  <c r="F17"/>
  <c r="F16"/>
  <c r="D25"/>
  <c r="D24"/>
  <c r="D19"/>
  <c r="D14"/>
  <c r="D13"/>
  <c r="D12"/>
  <c r="D11"/>
  <c r="D8"/>
  <c r="F12"/>
  <c r="D29"/>
  <c r="D21"/>
</calcChain>
</file>

<file path=xl/sharedStrings.xml><?xml version="1.0" encoding="utf-8"?>
<sst xmlns="http://schemas.openxmlformats.org/spreadsheetml/2006/main" count="81" uniqueCount="74">
  <si>
    <t>STATO PATRIMONIALE</t>
  </si>
  <si>
    <t>CONTO</t>
  </si>
  <si>
    <t>IMPORTO</t>
  </si>
  <si>
    <t>ATTIVO</t>
  </si>
  <si>
    <t>PASSIVO</t>
  </si>
  <si>
    <t>3)diritti di brevetto</t>
  </si>
  <si>
    <t>TOTALE</t>
  </si>
  <si>
    <t>II) MATERIALI</t>
  </si>
  <si>
    <t>I) IMMATERIALI</t>
  </si>
  <si>
    <t>2)impianti e macchinario</t>
  </si>
  <si>
    <t>4)altri beni</t>
  </si>
  <si>
    <t>TOTALE B)</t>
  </si>
  <si>
    <t>I)RIMANENZE</t>
  </si>
  <si>
    <t>1)materie prime, di consumo</t>
  </si>
  <si>
    <t xml:space="preserve"> TOTALE</t>
  </si>
  <si>
    <t>II)CREDITI</t>
  </si>
  <si>
    <t>IV)DISPONIBILITA LIQ</t>
  </si>
  <si>
    <t>1)depositi bancari</t>
  </si>
  <si>
    <t>3)denaro in cassa</t>
  </si>
  <si>
    <t>TOTALE C)</t>
  </si>
  <si>
    <t>TOTALE ATTIVO</t>
  </si>
  <si>
    <t>IV)ris legale</t>
  </si>
  <si>
    <t>I) capitale sociale</t>
  </si>
  <si>
    <t>VII)altre ris</t>
  </si>
  <si>
    <t>IX) utile d'ex</t>
  </si>
  <si>
    <t>B)FONDI PER RISCHI</t>
  </si>
  <si>
    <t>C)TFR</t>
  </si>
  <si>
    <t>D)DEBITI</t>
  </si>
  <si>
    <t>7)debiti v/forn</t>
  </si>
  <si>
    <t>12)deb tributari</t>
  </si>
  <si>
    <t>13)deb v/ist prev</t>
  </si>
  <si>
    <t>TOTALE A)</t>
  </si>
  <si>
    <t>TOTALE D)</t>
  </si>
  <si>
    <t>TOTALE PASSIVO</t>
  </si>
  <si>
    <t>A)Crediti verso soci per vers</t>
  </si>
  <si>
    <t>B)immobilizzazioni</t>
  </si>
  <si>
    <t>C)Attivo circolante</t>
  </si>
  <si>
    <t>D)RATEI E RISCONTI</t>
  </si>
  <si>
    <t>a)Patrimonio</t>
  </si>
  <si>
    <t>1)terreni e fabbricati</t>
  </si>
  <si>
    <t>4)prodotti finiti e merci</t>
  </si>
  <si>
    <t>5)verso altri</t>
  </si>
  <si>
    <t>VIII)utile a nuovo</t>
  </si>
  <si>
    <t>V) ris statutaria</t>
  </si>
  <si>
    <t>14)altri debiti</t>
  </si>
  <si>
    <t xml:space="preserve">3)attrezzature </t>
  </si>
  <si>
    <t>E)RATEI E RISCONTI</t>
  </si>
  <si>
    <t>4) debiti v/banche 
(di cui 108 oltre l'ex)</t>
  </si>
  <si>
    <t>1)verso clienti
 (di cui 200 oltre l'ex succ)</t>
  </si>
  <si>
    <t>STATO PATRIMONIALE riclassificato finanziariamente 
senza tener conto del risparto dell'ultile</t>
  </si>
  <si>
    <t>IMPIEGHI/INVESTIMENTI</t>
  </si>
  <si>
    <t>FONTI FINANZIAMENTO</t>
  </si>
  <si>
    <t>IMMOBILIZZAZIONI IMMATERIALI</t>
  </si>
  <si>
    <t>IMMOBILIZZAZIONI MATERIALI</t>
  </si>
  <si>
    <t>ATTIVO FISSO:</t>
  </si>
  <si>
    <t>IMMOBILIZZAZIONI FINANZIARIE</t>
  </si>
  <si>
    <t>TOTALE ATTIVO FISSO</t>
  </si>
  <si>
    <t>ATTIVO CIRCOLANTE</t>
  </si>
  <si>
    <t>DISPONIBILITA MAGAZZINO</t>
  </si>
  <si>
    <t>LIQUIDITA DIFFERITE</t>
  </si>
  <si>
    <t>LIQUIDITA IMMEDIATE</t>
  </si>
  <si>
    <t>TOTALE ATTIVO CIRCOLANTE</t>
  </si>
  <si>
    <t>TOTALE CAPITALE INVESTITO</t>
  </si>
  <si>
    <t>CAPITALE</t>
  </si>
  <si>
    <t>PASSIVITA MEDIO/LUNGO</t>
  </si>
  <si>
    <t>PASSIVITA BREVE</t>
  </si>
  <si>
    <t>TOTALE FINANZIAMENTO</t>
  </si>
  <si>
    <t>AUTONOMIA FINANZIARIA</t>
  </si>
  <si>
    <t>DIPENDENZA FINANZIARIA</t>
  </si>
  <si>
    <t>INDEBITAMENTO CONSOLIDATO</t>
  </si>
  <si>
    <t>INDEBITAMENTO CORRENTE</t>
  </si>
  <si>
    <t>ELASTICITA</t>
  </si>
  <si>
    <t>RIGIDITA</t>
  </si>
  <si>
    <t>AZIENDA CAPITALIZZATA, RIGIDA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</si>
</sst>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1" fillId="0" borderId="6" xfId="0" applyFont="1" applyBorder="1"/>
    <xf numFmtId="0" fontId="0" fillId="0" borderId="2" xfId="0" applyBorder="1"/>
    <xf numFmtId="0" fontId="2" fillId="0" borderId="6" xfId="0" applyFont="1" applyBorder="1"/>
    <xf numFmtId="0" fontId="3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" fontId="0" fillId="0" borderId="0" xfId="0" applyNumberFormat="1" applyBorder="1"/>
    <xf numFmtId="0" fontId="0" fillId="0" borderId="0" xfId="0" applyFont="1" applyBorder="1"/>
    <xf numFmtId="0" fontId="0" fillId="0" borderId="0" xfId="0" applyFont="1" applyFill="1" applyBorder="1"/>
    <xf numFmtId="164" fontId="0" fillId="0" borderId="9" xfId="1" applyNumberFormat="1" applyFont="1" applyBorder="1"/>
    <xf numFmtId="164" fontId="1" fillId="0" borderId="10" xfId="1" applyNumberFormat="1" applyFont="1" applyBorder="1"/>
    <xf numFmtId="164" fontId="0" fillId="0" borderId="9" xfId="1" applyNumberFormat="1" applyFont="1" applyFill="1" applyBorder="1"/>
    <xf numFmtId="0" fontId="1" fillId="0" borderId="0" xfId="0" applyFont="1" applyFill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1" fillId="2" borderId="0" xfId="0" applyFont="1" applyFill="1" applyBorder="1"/>
    <xf numFmtId="0" fontId="0" fillId="0" borderId="13" xfId="0" applyBorder="1"/>
    <xf numFmtId="164" fontId="0" fillId="0" borderId="13" xfId="1" applyNumberFormat="1" applyFont="1" applyBorder="1"/>
    <xf numFmtId="164" fontId="0" fillId="0" borderId="13" xfId="0" applyNumberFormat="1" applyBorder="1"/>
    <xf numFmtId="164" fontId="1" fillId="0" borderId="13" xfId="0" applyNumberFormat="1" applyFont="1" applyBorder="1"/>
    <xf numFmtId="10" fontId="0" fillId="0" borderId="0" xfId="2" applyNumberFormat="1" applyFont="1" applyBorder="1"/>
    <xf numFmtId="10" fontId="0" fillId="0" borderId="0" xfId="2" applyNumberFormat="1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33"/>
  <sheetViews>
    <sheetView tabSelected="1" workbookViewId="0">
      <selection activeCell="B46" sqref="B46"/>
    </sheetView>
  </sheetViews>
  <sheetFormatPr defaultRowHeight="15"/>
  <cols>
    <col min="2" max="2" width="13.7109375" customWidth="1"/>
    <col min="3" max="3" width="27.140625" bestFit="1" customWidth="1"/>
    <col min="4" max="4" width="13.28515625" customWidth="1"/>
    <col min="5" max="5" width="18.7109375" bestFit="1" customWidth="1"/>
    <col min="6" max="6" width="13.28515625" bestFit="1" customWidth="1"/>
  </cols>
  <sheetData>
    <row r="2" spans="3:6">
      <c r="C2" s="35" t="s">
        <v>0</v>
      </c>
      <c r="D2" s="36"/>
      <c r="E2" s="36"/>
      <c r="F2" s="37"/>
    </row>
    <row r="3" spans="3:6">
      <c r="C3" s="33" t="s">
        <v>3</v>
      </c>
      <c r="D3" s="34"/>
      <c r="E3" s="33" t="s">
        <v>4</v>
      </c>
      <c r="F3" s="34"/>
    </row>
    <row r="4" spans="3:6">
      <c r="C4" s="6" t="s">
        <v>1</v>
      </c>
      <c r="D4" s="6" t="s">
        <v>2</v>
      </c>
      <c r="E4" s="6" t="s">
        <v>1</v>
      </c>
      <c r="F4" s="6" t="s">
        <v>2</v>
      </c>
    </row>
    <row r="5" spans="3:6">
      <c r="C5" s="7" t="s">
        <v>34</v>
      </c>
      <c r="D5" s="3"/>
      <c r="E5" s="11" t="s">
        <v>38</v>
      </c>
      <c r="F5" s="3"/>
    </row>
    <row r="6" spans="3:6">
      <c r="C6" s="5" t="s">
        <v>35</v>
      </c>
      <c r="D6" s="4"/>
      <c r="E6" s="2" t="s">
        <v>22</v>
      </c>
      <c r="F6" s="20">
        <v>720000</v>
      </c>
    </row>
    <row r="7" spans="3:6">
      <c r="C7" s="5" t="s">
        <v>8</v>
      </c>
      <c r="D7" s="4"/>
      <c r="E7" s="2" t="s">
        <v>21</v>
      </c>
      <c r="F7" s="20">
        <v>129600</v>
      </c>
    </row>
    <row r="8" spans="3:6">
      <c r="C8" s="1" t="s">
        <v>5</v>
      </c>
      <c r="D8" s="20">
        <f>38880-22176</f>
        <v>16704</v>
      </c>
      <c r="E8" s="12" t="s">
        <v>43</v>
      </c>
      <c r="F8" s="20">
        <v>172800</v>
      </c>
    </row>
    <row r="9" spans="3:6">
      <c r="C9" s="8" t="s">
        <v>6</v>
      </c>
      <c r="D9" s="20">
        <f>D8</f>
        <v>16704</v>
      </c>
      <c r="E9" s="2" t="s">
        <v>23</v>
      </c>
      <c r="F9" s="20">
        <v>74880</v>
      </c>
    </row>
    <row r="10" spans="3:6">
      <c r="C10" s="1" t="s">
        <v>7</v>
      </c>
      <c r="D10" s="20"/>
      <c r="E10" s="12" t="s">
        <v>42</v>
      </c>
      <c r="F10" s="22">
        <v>3124.8</v>
      </c>
    </row>
    <row r="11" spans="3:6">
      <c r="C11" s="4" t="s">
        <v>39</v>
      </c>
      <c r="D11" s="20">
        <f>619200-112176</f>
        <v>507024</v>
      </c>
      <c r="E11" s="2" t="s">
        <v>24</v>
      </c>
      <c r="F11" s="20">
        <v>153467.47</v>
      </c>
    </row>
    <row r="12" spans="3:6">
      <c r="C12" s="1" t="s">
        <v>9</v>
      </c>
      <c r="D12" s="20">
        <f>554400-221040</f>
        <v>333360</v>
      </c>
      <c r="E12" s="2" t="s">
        <v>31</v>
      </c>
      <c r="F12" s="20">
        <f>SUM(F6:F11)</f>
        <v>1253872.27</v>
      </c>
    </row>
    <row r="13" spans="3:6">
      <c r="C13" s="1" t="s">
        <v>45</v>
      </c>
      <c r="D13" s="20">
        <f>(144000+72000)-(54720+25200)</f>
        <v>136080</v>
      </c>
      <c r="E13" s="11" t="s">
        <v>25</v>
      </c>
      <c r="F13" s="20"/>
    </row>
    <row r="14" spans="3:6">
      <c r="C14" s="1" t="s">
        <v>10</v>
      </c>
      <c r="D14" s="20">
        <f>(187200+165600)-(123840+146160)</f>
        <v>82800</v>
      </c>
      <c r="E14" s="11" t="s">
        <v>26</v>
      </c>
      <c r="F14" s="20">
        <v>154377.89000000001</v>
      </c>
    </row>
    <row r="15" spans="3:6">
      <c r="C15" s="8" t="s">
        <v>6</v>
      </c>
      <c r="D15" s="20">
        <f>SUM(D11:D14)</f>
        <v>1059264</v>
      </c>
      <c r="E15" s="11" t="s">
        <v>27</v>
      </c>
      <c r="F15" s="20"/>
    </row>
    <row r="16" spans="3:6" ht="30" customHeight="1">
      <c r="C16" s="1" t="s">
        <v>11</v>
      </c>
      <c r="D16" s="20">
        <f>D9+D15</f>
        <v>1075968</v>
      </c>
      <c r="E16" s="15" t="s">
        <v>47</v>
      </c>
      <c r="F16" s="20">
        <f>7545.6+144000</f>
        <v>151545.60000000001</v>
      </c>
    </row>
    <row r="17" spans="3:6">
      <c r="C17" s="5" t="s">
        <v>36</v>
      </c>
      <c r="D17" s="20"/>
      <c r="E17" s="2" t="s">
        <v>28</v>
      </c>
      <c r="F17" s="20">
        <f>288000+1152</f>
        <v>289152</v>
      </c>
    </row>
    <row r="18" spans="3:6">
      <c r="C18" s="1" t="s">
        <v>12</v>
      </c>
      <c r="D18" s="20"/>
      <c r="E18" s="2" t="s">
        <v>29</v>
      </c>
      <c r="F18" s="20">
        <f>6211+14831+24480</f>
        <v>45522</v>
      </c>
    </row>
    <row r="19" spans="3:6">
      <c r="C19" s="1" t="s">
        <v>13</v>
      </c>
      <c r="D19" s="20">
        <f>122400</f>
        <v>122400</v>
      </c>
      <c r="E19" s="2" t="s">
        <v>30</v>
      </c>
      <c r="F19" s="20">
        <f>13435.2</f>
        <v>13435.2</v>
      </c>
    </row>
    <row r="20" spans="3:6">
      <c r="C20" s="1" t="s">
        <v>40</v>
      </c>
      <c r="D20" s="20">
        <v>216000</v>
      </c>
      <c r="E20" s="12" t="s">
        <v>44</v>
      </c>
      <c r="F20" s="20">
        <v>8640</v>
      </c>
    </row>
    <row r="21" spans="3:6">
      <c r="C21" s="8" t="s">
        <v>14</v>
      </c>
      <c r="D21" s="20">
        <f>SUM(D19:D20)</f>
        <v>338400</v>
      </c>
      <c r="E21" s="2" t="s">
        <v>32</v>
      </c>
      <c r="F21" s="20">
        <f>SUM(F16:F20)</f>
        <v>508294.8</v>
      </c>
    </row>
    <row r="22" spans="3:6">
      <c r="C22" s="1" t="s">
        <v>15</v>
      </c>
      <c r="D22" s="20"/>
      <c r="E22" s="11" t="s">
        <v>46</v>
      </c>
      <c r="F22" s="20">
        <v>1440</v>
      </c>
    </row>
    <row r="23" spans="3:6" ht="30">
      <c r="C23" s="16" t="s">
        <v>48</v>
      </c>
      <c r="D23" s="20">
        <f>476640-2383.2</f>
        <v>474256.8</v>
      </c>
      <c r="F23" s="20"/>
    </row>
    <row r="24" spans="3:6">
      <c r="C24" s="1" t="s">
        <v>41</v>
      </c>
      <c r="D24" s="20">
        <f>9792</f>
        <v>9792</v>
      </c>
      <c r="E24" s="2"/>
      <c r="F24" s="20"/>
    </row>
    <row r="25" spans="3:6">
      <c r="C25" s="8" t="s">
        <v>6</v>
      </c>
      <c r="D25" s="20">
        <f>D23+D24</f>
        <v>484048.8</v>
      </c>
      <c r="E25" s="2"/>
      <c r="F25" s="20"/>
    </row>
    <row r="26" spans="3:6">
      <c r="C26" s="1" t="s">
        <v>16</v>
      </c>
      <c r="D26" s="20"/>
      <c r="E26" s="2"/>
      <c r="F26" s="20"/>
    </row>
    <row r="27" spans="3:6">
      <c r="C27" s="1" t="s">
        <v>17</v>
      </c>
      <c r="D27" s="20">
        <v>17840.16</v>
      </c>
      <c r="E27" s="2"/>
      <c r="F27" s="20"/>
    </row>
    <row r="28" spans="3:6">
      <c r="C28" s="1" t="s">
        <v>18</v>
      </c>
      <c r="D28" s="20">
        <v>1152</v>
      </c>
      <c r="E28" s="2"/>
      <c r="F28" s="20"/>
    </row>
    <row r="29" spans="3:6">
      <c r="C29" s="8" t="s">
        <v>6</v>
      </c>
      <c r="D29" s="20">
        <f>SUM(D27:D28)</f>
        <v>18992.16</v>
      </c>
      <c r="E29" s="2"/>
      <c r="F29" s="20"/>
    </row>
    <row r="30" spans="3:6">
      <c r="C30" s="1" t="s">
        <v>19</v>
      </c>
      <c r="D30" s="20">
        <f>D29+D21+D25</f>
        <v>841440.96</v>
      </c>
      <c r="E30" s="2"/>
      <c r="F30" s="20"/>
    </row>
    <row r="31" spans="3:6">
      <c r="C31" s="5" t="s">
        <v>37</v>
      </c>
      <c r="D31" s="20">
        <v>576</v>
      </c>
      <c r="E31" s="2"/>
      <c r="F31" s="20"/>
    </row>
    <row r="32" spans="3:6">
      <c r="C32" s="1"/>
      <c r="D32" s="20"/>
      <c r="E32" s="2"/>
      <c r="F32" s="20"/>
    </row>
    <row r="33" spans="3:6">
      <c r="C33" s="9" t="s">
        <v>20</v>
      </c>
      <c r="D33" s="21">
        <f>D16+D30+D31</f>
        <v>1917984.96</v>
      </c>
      <c r="E33" s="10" t="s">
        <v>33</v>
      </c>
      <c r="F33" s="21">
        <f>F12+F14+F21+F22</f>
        <v>1917984.9600000002</v>
      </c>
    </row>
  </sheetData>
  <mergeCells count="3">
    <mergeCell ref="C3:D3"/>
    <mergeCell ref="E3:F3"/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A25" sqref="A25"/>
    </sheetView>
  </sheetViews>
  <sheetFormatPr defaultRowHeight="15"/>
  <cols>
    <col min="1" max="1" width="30.7109375" bestFit="1" customWidth="1"/>
    <col min="2" max="2" width="13.28515625" bestFit="1" customWidth="1"/>
    <col min="3" max="3" width="29.85546875" bestFit="1" customWidth="1"/>
    <col min="4" max="4" width="13.28515625" bestFit="1" customWidth="1"/>
  </cols>
  <sheetData>
    <row r="1" spans="1:5" ht="28.5" customHeight="1">
      <c r="A1" s="38" t="s">
        <v>49</v>
      </c>
      <c r="B1" s="36"/>
      <c r="C1" s="36"/>
      <c r="D1" s="37"/>
      <c r="E1" s="2"/>
    </row>
    <row r="2" spans="1:5">
      <c r="A2" s="11" t="s">
        <v>50</v>
      </c>
      <c r="B2" s="11" t="s">
        <v>2</v>
      </c>
      <c r="C2" s="11" t="s">
        <v>51</v>
      </c>
      <c r="D2" s="11" t="s">
        <v>2</v>
      </c>
      <c r="E2" s="2"/>
    </row>
    <row r="3" spans="1:5" ht="6.75" customHeight="1">
      <c r="A3" s="26"/>
      <c r="B3" s="26"/>
      <c r="C3" s="26"/>
      <c r="D3" s="26"/>
      <c r="E3" s="2"/>
    </row>
    <row r="4" spans="1:5">
      <c r="A4" s="11" t="s">
        <v>54</v>
      </c>
      <c r="B4" s="27"/>
      <c r="C4" s="2" t="s">
        <v>63</v>
      </c>
      <c r="D4" s="24">
        <f>'S.P 2424'!F12</f>
        <v>1253872.27</v>
      </c>
      <c r="E4" s="2"/>
    </row>
    <row r="5" spans="1:5">
      <c r="A5" s="2" t="s">
        <v>52</v>
      </c>
      <c r="B5" s="28">
        <f>'S.P 2424'!D9</f>
        <v>16704</v>
      </c>
      <c r="C5" s="18"/>
      <c r="D5" s="24"/>
      <c r="E5" s="2"/>
    </row>
    <row r="6" spans="1:5">
      <c r="A6" s="2" t="s">
        <v>53</v>
      </c>
      <c r="B6" s="28">
        <f>'S.P 2424'!D15</f>
        <v>1059264</v>
      </c>
      <c r="C6" s="2" t="s">
        <v>64</v>
      </c>
      <c r="D6" s="24">
        <f>108000+(154377-24328)</f>
        <v>238049</v>
      </c>
      <c r="E6" s="2"/>
    </row>
    <row r="7" spans="1:5">
      <c r="A7" s="18" t="s">
        <v>55</v>
      </c>
      <c r="B7" s="28">
        <f>200000</f>
        <v>200000</v>
      </c>
      <c r="C7" s="18"/>
      <c r="D7" s="2"/>
      <c r="E7" s="2"/>
    </row>
    <row r="8" spans="1:5">
      <c r="A8" s="19" t="s">
        <v>56</v>
      </c>
      <c r="B8" s="28">
        <f>SUM(B5:B7)</f>
        <v>1275968</v>
      </c>
      <c r="C8" s="2" t="s">
        <v>65</v>
      </c>
      <c r="D8" s="17">
        <f>'S.P 2424'!F16-108000+289152+45522+13435+8640+24328+1440</f>
        <v>426062.6</v>
      </c>
      <c r="E8" s="2"/>
    </row>
    <row r="9" spans="1:5">
      <c r="A9" s="2"/>
      <c r="B9" s="29"/>
      <c r="C9" s="18"/>
      <c r="D9" s="2"/>
      <c r="E9" s="2"/>
    </row>
    <row r="10" spans="1:5">
      <c r="A10" s="23" t="s">
        <v>57</v>
      </c>
      <c r="B10" s="29"/>
      <c r="C10" s="18"/>
      <c r="E10" s="2"/>
    </row>
    <row r="11" spans="1:5">
      <c r="A11" s="12" t="s">
        <v>58</v>
      </c>
      <c r="B11" s="28">
        <f>'S.P 2424'!D21</f>
        <v>338400</v>
      </c>
      <c r="C11" s="18"/>
      <c r="D11" s="2"/>
      <c r="E11" s="2"/>
    </row>
    <row r="12" spans="1:5">
      <c r="A12" s="12" t="s">
        <v>59</v>
      </c>
      <c r="B12" s="28">
        <f>'S.P 2424'!D31+'S.P 2424'!D24+'S.P 2424'!D23-200000</f>
        <v>284624.8</v>
      </c>
      <c r="C12" s="18"/>
      <c r="D12" s="2"/>
      <c r="E12" s="2"/>
    </row>
    <row r="13" spans="1:5">
      <c r="A13" s="12" t="s">
        <v>60</v>
      </c>
      <c r="B13" s="28">
        <f>'S.P 2424'!D29</f>
        <v>18992.16</v>
      </c>
      <c r="C13" s="18"/>
      <c r="D13" s="2"/>
      <c r="E13" s="2"/>
    </row>
    <row r="14" spans="1:5">
      <c r="A14" s="12" t="s">
        <v>61</v>
      </c>
      <c r="B14" s="29">
        <f>SUM(B11:B13)</f>
        <v>642016.96000000008</v>
      </c>
      <c r="C14" s="18"/>
      <c r="D14" s="2"/>
      <c r="E14" s="2"/>
    </row>
    <row r="15" spans="1:5">
      <c r="A15" s="2"/>
      <c r="B15" s="27"/>
      <c r="C15" s="18"/>
      <c r="D15" s="2"/>
      <c r="E15" s="2"/>
    </row>
    <row r="16" spans="1:5">
      <c r="A16" s="23" t="s">
        <v>62</v>
      </c>
      <c r="B16" s="30">
        <f>B8+B14</f>
        <v>1917984.96</v>
      </c>
      <c r="C16" s="2" t="s">
        <v>66</v>
      </c>
      <c r="D16" s="25">
        <f>D4+D6+D8</f>
        <v>1917983.87</v>
      </c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t="s">
        <v>71</v>
      </c>
      <c r="B19" s="32">
        <f>B14/B16</f>
        <v>0.33473513786051801</v>
      </c>
      <c r="C19" s="2" t="s">
        <v>67</v>
      </c>
      <c r="D19" s="31">
        <f>D4/D16</f>
        <v>0.6537449504202556</v>
      </c>
      <c r="E19" s="2"/>
    </row>
    <row r="20" spans="1:5">
      <c r="A20" t="s">
        <v>72</v>
      </c>
      <c r="B20" s="32">
        <f>B8/B16</f>
        <v>0.6652648621394821</v>
      </c>
      <c r="C20" s="2" t="s">
        <v>68</v>
      </c>
      <c r="D20" s="31">
        <f>(D6+D8)/D16</f>
        <v>0.34625504957974435</v>
      </c>
      <c r="E20" s="2"/>
    </row>
    <row r="21" spans="1:5">
      <c r="C21" s="12" t="s">
        <v>69</v>
      </c>
      <c r="D21" s="31">
        <f>D6/D16</f>
        <v>0.12411418246181601</v>
      </c>
      <c r="E21" s="2"/>
    </row>
    <row r="22" spans="1:5">
      <c r="C22" s="12" t="s">
        <v>70</v>
      </c>
      <c r="D22" s="31">
        <f>D8/D16</f>
        <v>0.22214086711792835</v>
      </c>
      <c r="E22" s="2"/>
    </row>
    <row r="23" spans="1:5">
      <c r="A23" s="11"/>
      <c r="B23" s="2"/>
      <c r="C23" s="2"/>
      <c r="D23" s="2"/>
      <c r="E23" s="2"/>
    </row>
    <row r="24" spans="1:5">
      <c r="A24" s="2" t="s">
        <v>73</v>
      </c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11"/>
      <c r="B28" s="2"/>
      <c r="C28" s="2"/>
      <c r="D28" s="2"/>
      <c r="E28" s="2"/>
    </row>
    <row r="29" spans="1:5">
      <c r="A29" s="11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1" sqref="B1:E1"/>
    </sheetView>
  </sheetViews>
  <sheetFormatPr defaultRowHeight="15"/>
  <cols>
    <col min="1" max="1" width="3.7109375" customWidth="1"/>
    <col min="3" max="3" width="12.28515625" customWidth="1"/>
  </cols>
  <sheetData>
    <row r="1" spans="1:7">
      <c r="A1" s="2"/>
      <c r="B1" s="14"/>
      <c r="C1" s="14"/>
      <c r="D1" s="14"/>
      <c r="E1" s="14"/>
      <c r="F1" s="2"/>
      <c r="G1" s="2"/>
    </row>
    <row r="2" spans="1:7">
      <c r="A2" s="2"/>
      <c r="B2" s="39"/>
      <c r="C2" s="39"/>
      <c r="D2" s="39"/>
      <c r="E2" s="39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13"/>
      <c r="C4" s="2"/>
      <c r="D4" s="2"/>
      <c r="E4" s="2"/>
      <c r="F4" s="2"/>
      <c r="G4" s="2"/>
    </row>
    <row r="5" spans="1:7">
      <c r="A5" s="2"/>
      <c r="B5" s="11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</sheetData>
  <mergeCells count="2">
    <mergeCell ref="B2:C2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S.P 2424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5^D MERCURIO</dc:creator>
  <cp:lastModifiedBy>5^D MERCURIO</cp:lastModifiedBy>
  <dcterms:created xsi:type="dcterms:W3CDTF">2013-10-14T08:21:57Z</dcterms:created>
  <dcterms:modified xsi:type="dcterms:W3CDTF">2014-02-12T11:54:48Z</dcterms:modified>
</cp:coreProperties>
</file>