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S.P." sheetId="1" r:id="rId1"/>
    <sheet name="C.E.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35" i="2"/>
  <c r="B32"/>
  <c r="B33"/>
  <c r="B20"/>
  <c r="B31"/>
  <c r="B4"/>
  <c r="B3"/>
  <c r="B36"/>
  <c r="B16"/>
  <c r="B18"/>
  <c r="B8"/>
  <c r="B9"/>
  <c r="B5"/>
  <c r="B27"/>
  <c r="B26"/>
  <c r="B28" s="1"/>
  <c r="B21" l="1"/>
  <c r="B22"/>
  <c r="B37" s="1"/>
  <c r="F36" i="1"/>
  <c r="F25"/>
  <c r="F14"/>
  <c r="F21"/>
  <c r="F23"/>
  <c r="F22"/>
  <c r="F24"/>
  <c r="F20"/>
  <c r="F16"/>
  <c r="F10"/>
  <c r="F5"/>
  <c r="F4"/>
  <c r="B36"/>
  <c r="B28"/>
  <c r="C24"/>
  <c r="B21"/>
  <c r="B14"/>
  <c r="B25"/>
  <c r="B31"/>
  <c r="B32" s="1"/>
  <c r="B24"/>
  <c r="B6"/>
  <c r="B13"/>
  <c r="B12"/>
  <c r="B11"/>
  <c r="B10"/>
  <c r="B9"/>
  <c r="B5"/>
</calcChain>
</file>

<file path=xl/sharedStrings.xml><?xml version="1.0" encoding="utf-8"?>
<sst xmlns="http://schemas.openxmlformats.org/spreadsheetml/2006/main" count="88" uniqueCount="80">
  <si>
    <t>STATO PATRIMONIALE</t>
  </si>
  <si>
    <t>ATTIVO</t>
  </si>
  <si>
    <t>PASSIVO</t>
  </si>
  <si>
    <t>B)IMMOBILIZZAZIONI</t>
  </si>
  <si>
    <t>I)IMMATERIALI</t>
  </si>
  <si>
    <t>II)MATERIALI</t>
  </si>
  <si>
    <t>TOTALE</t>
  </si>
  <si>
    <t>2)per imposte</t>
  </si>
  <si>
    <t>4)altri beni</t>
  </si>
  <si>
    <t>C)TFR</t>
  </si>
  <si>
    <t>D)DEBITI</t>
  </si>
  <si>
    <t>I)RIMANENZE</t>
  </si>
  <si>
    <t>II)CREDITI</t>
  </si>
  <si>
    <t>1)verso clienti</t>
  </si>
  <si>
    <t>3)denaro in cassa</t>
  </si>
  <si>
    <t>D)RATEI E RISCONTI</t>
  </si>
  <si>
    <t xml:space="preserve">3)diritti di brevetto </t>
  </si>
  <si>
    <t>1)terreni e fabbricati</t>
  </si>
  <si>
    <t>2)impianti e macchinari</t>
  </si>
  <si>
    <t>3)attrezzature industr</t>
  </si>
  <si>
    <t>TOTALE IMMOBILIZZAZIONI</t>
  </si>
  <si>
    <t>C)ATTIVO CIRCOLANTE</t>
  </si>
  <si>
    <t>1)materie prime, consumo</t>
  </si>
  <si>
    <t>4)merci</t>
  </si>
  <si>
    <t>5)acconti</t>
  </si>
  <si>
    <t>IV)DISPONIBILITA LIQUIDE</t>
  </si>
  <si>
    <t>1) depositi bancari</t>
  </si>
  <si>
    <t>2)assegni</t>
  </si>
  <si>
    <t>TOTALE ATTIVO CIRCOLANTE</t>
  </si>
  <si>
    <t>ENTRO 12</t>
  </si>
  <si>
    <t>DOPO 12</t>
  </si>
  <si>
    <t>A)PATRIMONIO NETTO</t>
  </si>
  <si>
    <t>I)capitale sociale</t>
  </si>
  <si>
    <t>IV)riserva legale</t>
  </si>
  <si>
    <t>V) riserva staturaria</t>
  </si>
  <si>
    <t>VII)altre riserve</t>
  </si>
  <si>
    <t>VIII)utile a nuovo</t>
  </si>
  <si>
    <t>IX)utile d'ex</t>
  </si>
  <si>
    <t>TOTALE A</t>
  </si>
  <si>
    <t>4)debiti verso banche</t>
  </si>
  <si>
    <t>6)acconti</t>
  </si>
  <si>
    <t>7)debiti verso fornitori</t>
  </si>
  <si>
    <t>12)debiti tributari</t>
  </si>
  <si>
    <t>13)debiti verso ist prev</t>
  </si>
  <si>
    <t>14)altri debiti</t>
  </si>
  <si>
    <t>B)FONDO</t>
  </si>
  <si>
    <t>TOTALE B</t>
  </si>
  <si>
    <t>TOTALE D</t>
  </si>
  <si>
    <t>E)RATEI E RISCONTI</t>
  </si>
  <si>
    <t>CONTO ECONOMICO</t>
  </si>
  <si>
    <t>A)VALORE DELLA PRODUZIONE</t>
  </si>
  <si>
    <t xml:space="preserve">1) ricavi delle vendite </t>
  </si>
  <si>
    <t>b)COSTO DELLA PRODUZIONE</t>
  </si>
  <si>
    <t>6)per materie prime</t>
  </si>
  <si>
    <t>7)per servizi</t>
  </si>
  <si>
    <t>9)per il personale</t>
  </si>
  <si>
    <t>a)salari e stipendi</t>
  </si>
  <si>
    <t>b)oneri sociali</t>
  </si>
  <si>
    <t>c)TFR</t>
  </si>
  <si>
    <t>10)AMMORTAMENTI E SVALUT</t>
  </si>
  <si>
    <t>a) amm imm immate</t>
  </si>
  <si>
    <t>b) amm imm mater</t>
  </si>
  <si>
    <t>d)sval crediti</t>
  </si>
  <si>
    <t>11)variazione rim mat prim, merci</t>
  </si>
  <si>
    <t>12)accantonamenti x rischi</t>
  </si>
  <si>
    <t>14)oneri diversi</t>
  </si>
  <si>
    <t>DIFFERENZA A-B</t>
  </si>
  <si>
    <t>C)PROVENTI E ONERI FINANZIARI</t>
  </si>
  <si>
    <t>16)altri proventi</t>
  </si>
  <si>
    <t>d)proventi diversi</t>
  </si>
  <si>
    <t>17) interessi e oner finanz</t>
  </si>
  <si>
    <t>TOTALE C</t>
  </si>
  <si>
    <t>RISULTATO PRIMA DELLE IMPOSTE</t>
  </si>
  <si>
    <t>22)imposte sul reddito d'ex</t>
  </si>
  <si>
    <t>UTILE DELL'EX</t>
  </si>
  <si>
    <t>5) altri ricavi e proventi</t>
  </si>
  <si>
    <t>E)PROVENTI E ONERI STRAORD</t>
  </si>
  <si>
    <t>20)proventi stra</t>
  </si>
  <si>
    <t>21)oneri stra</t>
  </si>
  <si>
    <t>TOTALE 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</si>
</sst>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0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4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5" xfId="0" applyFont="1" applyBorder="1"/>
    <xf numFmtId="0" fontId="3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13" workbookViewId="0">
      <selection activeCell="A2" sqref="A2:D2"/>
    </sheetView>
  </sheetViews>
  <sheetFormatPr defaultRowHeight="15"/>
  <cols>
    <col min="1" max="1" width="25.28515625" bestFit="1" customWidth="1"/>
    <col min="5" max="5" width="21.42578125" bestFit="1" customWidth="1"/>
  </cols>
  <sheetData>
    <row r="1" spans="1:6">
      <c r="A1" s="23" t="s">
        <v>0</v>
      </c>
      <c r="B1" s="24"/>
      <c r="C1" s="24"/>
      <c r="D1" s="24"/>
      <c r="E1" s="24"/>
      <c r="F1" s="25"/>
    </row>
    <row r="2" spans="1:6">
      <c r="A2" s="23" t="s">
        <v>1</v>
      </c>
      <c r="B2" s="24"/>
      <c r="C2" s="24"/>
      <c r="D2" s="25"/>
      <c r="E2" s="26" t="s">
        <v>2</v>
      </c>
      <c r="F2" s="27"/>
    </row>
    <row r="3" spans="1:6">
      <c r="A3" s="18" t="s">
        <v>3</v>
      </c>
      <c r="B3" s="1"/>
      <c r="C3" s="9"/>
      <c r="D3" s="2"/>
      <c r="E3" s="22" t="s">
        <v>31</v>
      </c>
      <c r="F3" s="2"/>
    </row>
    <row r="4" spans="1:6">
      <c r="A4" s="19" t="s">
        <v>4</v>
      </c>
      <c r="B4" s="4"/>
      <c r="C4" s="10"/>
      <c r="D4" s="5"/>
      <c r="E4" s="4" t="s">
        <v>32</v>
      </c>
      <c r="F4" s="5">
        <f>4300000</f>
        <v>4300000</v>
      </c>
    </row>
    <row r="5" spans="1:6">
      <c r="A5" s="3" t="s">
        <v>16</v>
      </c>
      <c r="B5" s="4">
        <f>43000-22000</f>
        <v>21000</v>
      </c>
      <c r="C5" s="10"/>
      <c r="D5" s="5"/>
      <c r="E5" s="4" t="s">
        <v>33</v>
      </c>
      <c r="F5" s="5">
        <f>288000</f>
        <v>288000</v>
      </c>
    </row>
    <row r="6" spans="1:6">
      <c r="A6" s="14" t="s">
        <v>6</v>
      </c>
      <c r="B6" s="15">
        <f>B5</f>
        <v>21000</v>
      </c>
      <c r="C6" s="10"/>
      <c r="D6" s="5"/>
      <c r="E6" s="4" t="s">
        <v>34</v>
      </c>
      <c r="F6" s="5">
        <v>258000</v>
      </c>
    </row>
    <row r="7" spans="1:6">
      <c r="A7" s="3"/>
      <c r="B7" s="4"/>
      <c r="C7" s="10"/>
      <c r="D7" s="5"/>
      <c r="E7" s="4" t="s">
        <v>35</v>
      </c>
      <c r="F7" s="5">
        <v>103000</v>
      </c>
    </row>
    <row r="8" spans="1:6">
      <c r="A8" s="19" t="s">
        <v>5</v>
      </c>
      <c r="B8" s="4"/>
      <c r="C8" s="10"/>
      <c r="D8" s="5"/>
      <c r="E8" s="4" t="s">
        <v>36</v>
      </c>
      <c r="F8" s="5">
        <v>3000</v>
      </c>
    </row>
    <row r="9" spans="1:6">
      <c r="A9" s="3" t="s">
        <v>17</v>
      </c>
      <c r="B9" s="4">
        <f>4320000-1720000</f>
        <v>2600000</v>
      </c>
      <c r="C9" s="10"/>
      <c r="D9" s="5"/>
      <c r="E9" s="4" t="s">
        <v>37</v>
      </c>
      <c r="F9" s="5">
        <v>440000</v>
      </c>
    </row>
    <row r="10" spans="1:6">
      <c r="A10" s="3" t="s">
        <v>18</v>
      </c>
      <c r="B10" s="4">
        <f>490000-345000</f>
        <v>145000</v>
      </c>
      <c r="C10" s="10"/>
      <c r="D10" s="5"/>
      <c r="E10" s="15" t="s">
        <v>38</v>
      </c>
      <c r="F10" s="21">
        <f>SUM(F4:F9)</f>
        <v>5392000</v>
      </c>
    </row>
    <row r="11" spans="1:6">
      <c r="A11" s="3" t="s">
        <v>19</v>
      </c>
      <c r="B11" s="4">
        <f>2264000-1024000</f>
        <v>1240000</v>
      </c>
      <c r="C11" s="10"/>
      <c r="D11" s="5"/>
      <c r="E11" s="4"/>
      <c r="F11" s="5"/>
    </row>
    <row r="12" spans="1:6">
      <c r="A12" s="3" t="s">
        <v>8</v>
      </c>
      <c r="B12" s="4">
        <f>(534000+172000+1434000)-(196000+79000+732000)</f>
        <v>1133000</v>
      </c>
      <c r="C12" s="10"/>
      <c r="D12" s="5"/>
      <c r="E12" s="16" t="s">
        <v>45</v>
      </c>
      <c r="F12" s="5"/>
    </row>
    <row r="13" spans="1:6">
      <c r="A13" s="14" t="s">
        <v>6</v>
      </c>
      <c r="B13" s="15">
        <f>SUM(B9:B12)</f>
        <v>5118000</v>
      </c>
      <c r="C13" s="10"/>
      <c r="D13" s="5"/>
      <c r="E13" s="4" t="s">
        <v>7</v>
      </c>
      <c r="F13" s="5">
        <v>48000</v>
      </c>
    </row>
    <row r="14" spans="1:6">
      <c r="A14" s="17" t="s">
        <v>20</v>
      </c>
      <c r="B14" s="16">
        <f>B6+B13</f>
        <v>5139000</v>
      </c>
      <c r="C14" s="10"/>
      <c r="D14" s="5"/>
      <c r="E14" s="15" t="s">
        <v>46</v>
      </c>
      <c r="F14" s="21">
        <f>F13</f>
        <v>48000</v>
      </c>
    </row>
    <row r="15" spans="1:6">
      <c r="A15" s="3"/>
      <c r="B15" s="4"/>
      <c r="C15" s="10"/>
      <c r="D15" s="5"/>
      <c r="E15" s="4"/>
      <c r="F15" s="5"/>
    </row>
    <row r="16" spans="1:6">
      <c r="A16" s="19" t="s">
        <v>21</v>
      </c>
      <c r="B16" s="4"/>
      <c r="C16" s="10"/>
      <c r="D16" s="5"/>
      <c r="E16" s="15" t="s">
        <v>9</v>
      </c>
      <c r="F16" s="21">
        <f>643000</f>
        <v>643000</v>
      </c>
    </row>
    <row r="17" spans="1:6">
      <c r="A17" s="19" t="s">
        <v>11</v>
      </c>
      <c r="B17" s="4"/>
      <c r="C17" s="10"/>
      <c r="D17" s="5"/>
      <c r="E17" s="4"/>
      <c r="F17" s="5"/>
    </row>
    <row r="18" spans="1:6">
      <c r="A18" s="3" t="s">
        <v>22</v>
      </c>
      <c r="B18" s="4">
        <v>32000</v>
      </c>
      <c r="C18" s="10"/>
      <c r="D18" s="5"/>
      <c r="E18" s="16" t="s">
        <v>10</v>
      </c>
      <c r="F18" s="5"/>
    </row>
    <row r="19" spans="1:6">
      <c r="A19" s="3" t="s">
        <v>23</v>
      </c>
      <c r="B19" s="4">
        <v>342000</v>
      </c>
      <c r="C19" s="10"/>
      <c r="D19" s="5"/>
      <c r="E19" s="4" t="s">
        <v>39</v>
      </c>
      <c r="F19" s="5">
        <v>340000</v>
      </c>
    </row>
    <row r="20" spans="1:6">
      <c r="A20" s="3" t="s">
        <v>24</v>
      </c>
      <c r="B20" s="4">
        <v>48000</v>
      </c>
      <c r="C20" s="10"/>
      <c r="D20" s="5"/>
      <c r="E20" s="4" t="s">
        <v>40</v>
      </c>
      <c r="F20" s="5">
        <f>56000</f>
        <v>56000</v>
      </c>
    </row>
    <row r="21" spans="1:6">
      <c r="A21" s="14" t="s">
        <v>6</v>
      </c>
      <c r="B21" s="15">
        <f>SUM(B18:B20)</f>
        <v>422000</v>
      </c>
      <c r="C21" s="10"/>
      <c r="D21" s="5"/>
      <c r="E21" s="4" t="s">
        <v>41</v>
      </c>
      <c r="F21" s="5">
        <f>2980000+85000</f>
        <v>3065000</v>
      </c>
    </row>
    <row r="22" spans="1:6">
      <c r="A22" s="3"/>
      <c r="B22" s="4"/>
      <c r="C22" s="10"/>
      <c r="D22" s="5"/>
      <c r="E22" s="4" t="s">
        <v>42</v>
      </c>
      <c r="F22" s="5">
        <f>68000</f>
        <v>68000</v>
      </c>
    </row>
    <row r="23" spans="1:6">
      <c r="A23" s="19" t="s">
        <v>12</v>
      </c>
      <c r="B23" s="4"/>
      <c r="C23" s="12" t="s">
        <v>29</v>
      </c>
      <c r="D23" s="13" t="s">
        <v>30</v>
      </c>
      <c r="E23" s="4" t="s">
        <v>43</v>
      </c>
      <c r="F23" s="5">
        <f>18000+53000+44000</f>
        <v>115000</v>
      </c>
    </row>
    <row r="24" spans="1:6">
      <c r="A24" s="3" t="s">
        <v>13</v>
      </c>
      <c r="B24" s="4">
        <f>(89000+3454000+123000+72000)-(76000+18000)</f>
        <v>3644000</v>
      </c>
      <c r="C24" s="10">
        <f>B24-D24</f>
        <v>3576000</v>
      </c>
      <c r="D24" s="5">
        <v>68000</v>
      </c>
      <c r="E24" s="4" t="s">
        <v>44</v>
      </c>
      <c r="F24" s="5">
        <f>89000</f>
        <v>89000</v>
      </c>
    </row>
    <row r="25" spans="1:6">
      <c r="A25" s="14" t="s">
        <v>6</v>
      </c>
      <c r="B25" s="15">
        <f>B24</f>
        <v>3644000</v>
      </c>
      <c r="C25" s="10"/>
      <c r="D25" s="5"/>
      <c r="E25" s="15" t="s">
        <v>47</v>
      </c>
      <c r="F25" s="21">
        <f>SUM(F19:F24)</f>
        <v>3733000</v>
      </c>
    </row>
    <row r="26" spans="1:6">
      <c r="A26" s="3"/>
      <c r="B26" s="4"/>
      <c r="C26" s="10"/>
      <c r="D26" s="5"/>
      <c r="E26" s="20"/>
      <c r="F26" s="13"/>
    </row>
    <row r="27" spans="1:6">
      <c r="A27" s="19" t="s">
        <v>25</v>
      </c>
      <c r="B27" s="4"/>
      <c r="C27" s="10"/>
      <c r="D27" s="5"/>
      <c r="E27" s="15" t="s">
        <v>48</v>
      </c>
      <c r="F27" s="21">
        <v>12000</v>
      </c>
    </row>
    <row r="28" spans="1:6">
      <c r="A28" s="3" t="s">
        <v>26</v>
      </c>
      <c r="B28" s="4">
        <f>378000+47000</f>
        <v>425000</v>
      </c>
      <c r="C28" s="10"/>
      <c r="D28" s="5"/>
      <c r="E28" s="4"/>
      <c r="F28" s="5"/>
    </row>
    <row r="29" spans="1:6">
      <c r="A29" s="3" t="s">
        <v>27</v>
      </c>
      <c r="B29" s="4">
        <v>36000</v>
      </c>
      <c r="C29" s="10"/>
      <c r="D29" s="5"/>
      <c r="E29" s="4"/>
      <c r="F29" s="5"/>
    </row>
    <row r="30" spans="1:6">
      <c r="A30" s="3" t="s">
        <v>14</v>
      </c>
      <c r="B30" s="4">
        <v>124000</v>
      </c>
      <c r="C30" s="10"/>
      <c r="D30" s="5"/>
      <c r="E30" s="4"/>
      <c r="F30" s="5"/>
    </row>
    <row r="31" spans="1:6">
      <c r="A31" s="14" t="s">
        <v>6</v>
      </c>
      <c r="B31" s="15">
        <f>SUM(B28:B30)</f>
        <v>585000</v>
      </c>
      <c r="C31" s="10"/>
      <c r="D31" s="5"/>
      <c r="E31" s="4"/>
      <c r="F31" s="5"/>
    </row>
    <row r="32" spans="1:6">
      <c r="A32" s="19" t="s">
        <v>28</v>
      </c>
      <c r="B32" s="20">
        <f>B21+B25+B31</f>
        <v>4651000</v>
      </c>
      <c r="C32" s="10"/>
      <c r="D32" s="5"/>
      <c r="E32" s="4"/>
      <c r="F32" s="5"/>
    </row>
    <row r="33" spans="1:6">
      <c r="A33" s="3"/>
      <c r="B33" s="4"/>
      <c r="C33" s="10"/>
      <c r="D33" s="5"/>
      <c r="E33" s="4"/>
      <c r="F33" s="5"/>
    </row>
    <row r="34" spans="1:6">
      <c r="A34" s="14" t="s">
        <v>15</v>
      </c>
      <c r="B34" s="15">
        <v>38000</v>
      </c>
      <c r="C34" s="10"/>
      <c r="D34" s="5"/>
      <c r="E34" s="4"/>
      <c r="F34" s="5"/>
    </row>
    <row r="35" spans="1:6">
      <c r="A35" s="3"/>
      <c r="B35" s="4"/>
      <c r="C35" s="10"/>
      <c r="D35" s="5"/>
      <c r="E35" s="4"/>
      <c r="F35" s="5"/>
    </row>
    <row r="36" spans="1:6">
      <c r="A36" s="6" t="s">
        <v>6</v>
      </c>
      <c r="B36" s="7">
        <f>B34+B32+B14</f>
        <v>9828000</v>
      </c>
      <c r="C36" s="11"/>
      <c r="D36" s="8"/>
      <c r="E36" s="7" t="s">
        <v>6</v>
      </c>
      <c r="F36" s="8">
        <f>F10+F14+F16+F25+F27</f>
        <v>9828000</v>
      </c>
    </row>
  </sheetData>
  <mergeCells count="3">
    <mergeCell ref="A1:F1"/>
    <mergeCell ref="A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>
      <selection activeCell="B9" sqref="B9"/>
    </sheetView>
  </sheetViews>
  <sheetFormatPr defaultRowHeight="15"/>
  <cols>
    <col min="1" max="1" width="34" bestFit="1" customWidth="1"/>
  </cols>
  <sheetData>
    <row r="1" spans="1:2" ht="15.75">
      <c r="A1" s="28" t="s">
        <v>49</v>
      </c>
      <c r="B1" s="29"/>
    </row>
    <row r="2" spans="1:2">
      <c r="A2" s="19" t="s">
        <v>50</v>
      </c>
      <c r="B2" s="5"/>
    </row>
    <row r="3" spans="1:2">
      <c r="A3" s="3" t="s">
        <v>51</v>
      </c>
      <c r="B3" s="5">
        <f>18443000-233000+32000</f>
        <v>18242000</v>
      </c>
    </row>
    <row r="4" spans="1:2">
      <c r="A4" s="3" t="s">
        <v>75</v>
      </c>
      <c r="B4" s="5">
        <f>76000</f>
        <v>76000</v>
      </c>
    </row>
    <row r="5" spans="1:2">
      <c r="A5" s="19" t="s">
        <v>38</v>
      </c>
      <c r="B5" s="13">
        <f>SUM(B3:B4)</f>
        <v>18318000</v>
      </c>
    </row>
    <row r="6" spans="1:2">
      <c r="A6" s="3"/>
      <c r="B6" s="5"/>
    </row>
    <row r="7" spans="1:2">
      <c r="A7" s="19" t="s">
        <v>52</v>
      </c>
      <c r="B7" s="5"/>
    </row>
    <row r="8" spans="1:2">
      <c r="A8" s="3" t="s">
        <v>53</v>
      </c>
      <c r="B8" s="5">
        <f>12642000-83000+28000</f>
        <v>12587000</v>
      </c>
    </row>
    <row r="9" spans="1:2">
      <c r="A9" s="3" t="s">
        <v>54</v>
      </c>
      <c r="B9" s="5">
        <f>240000+380000+134000+36000+23000+68000+18000+54000+46000+94000</f>
        <v>1093000</v>
      </c>
    </row>
    <row r="10" spans="1:2">
      <c r="A10" s="3" t="s">
        <v>55</v>
      </c>
      <c r="B10" s="5"/>
    </row>
    <row r="11" spans="1:2">
      <c r="A11" s="3" t="s">
        <v>56</v>
      </c>
      <c r="B11" s="5">
        <v>1780000</v>
      </c>
    </row>
    <row r="12" spans="1:2">
      <c r="A12" s="3" t="s">
        <v>57</v>
      </c>
      <c r="B12" s="5">
        <v>512000</v>
      </c>
    </row>
    <row r="13" spans="1:2">
      <c r="A13" s="3" t="s">
        <v>58</v>
      </c>
      <c r="B13" s="5">
        <v>142000</v>
      </c>
    </row>
    <row r="14" spans="1:2">
      <c r="A14" s="3" t="s">
        <v>59</v>
      </c>
      <c r="B14" s="5"/>
    </row>
    <row r="15" spans="1:2">
      <c r="A15" s="3" t="s">
        <v>60</v>
      </c>
      <c r="B15" s="5">
        <v>8000</v>
      </c>
    </row>
    <row r="16" spans="1:2">
      <c r="A16" s="3" t="s">
        <v>61</v>
      </c>
      <c r="B16" s="5">
        <f>64000+423000+283000+34000+138000+93000</f>
        <v>1035000</v>
      </c>
    </row>
    <row r="17" spans="1:2">
      <c r="A17" s="3" t="s">
        <v>62</v>
      </c>
      <c r="B17" s="5">
        <v>89000</v>
      </c>
    </row>
    <row r="18" spans="1:2">
      <c r="A18" s="3" t="s">
        <v>63</v>
      </c>
      <c r="B18" s="5">
        <f>-((32000+342000)-(6000+324000))</f>
        <v>-44000</v>
      </c>
    </row>
    <row r="19" spans="1:2">
      <c r="A19" s="3" t="s">
        <v>64</v>
      </c>
      <c r="B19" s="5">
        <v>42000</v>
      </c>
    </row>
    <row r="20" spans="1:2">
      <c r="A20" s="3" t="s">
        <v>65</v>
      </c>
      <c r="B20" s="5">
        <f>48000</f>
        <v>48000</v>
      </c>
    </row>
    <row r="21" spans="1:2">
      <c r="A21" s="19" t="s">
        <v>46</v>
      </c>
      <c r="B21" s="13">
        <f>SUM(B8:B20)</f>
        <v>17292000</v>
      </c>
    </row>
    <row r="22" spans="1:2">
      <c r="A22" s="19" t="s">
        <v>66</v>
      </c>
      <c r="B22" s="13">
        <f>B5-B21</f>
        <v>1026000</v>
      </c>
    </row>
    <row r="23" spans="1:2">
      <c r="A23" s="3"/>
      <c r="B23" s="5"/>
    </row>
    <row r="24" spans="1:2">
      <c r="A24" s="19" t="s">
        <v>67</v>
      </c>
      <c r="B24" s="5"/>
    </row>
    <row r="25" spans="1:2">
      <c r="A25" s="3" t="s">
        <v>68</v>
      </c>
      <c r="B25" s="5"/>
    </row>
    <row r="26" spans="1:2">
      <c r="A26" s="3" t="s">
        <v>69</v>
      </c>
      <c r="B26" s="5">
        <f>3000+1000</f>
        <v>4000</v>
      </c>
    </row>
    <row r="27" spans="1:2">
      <c r="A27" s="3" t="s">
        <v>70</v>
      </c>
      <c r="B27" s="5">
        <f>-46000</f>
        <v>-46000</v>
      </c>
    </row>
    <row r="28" spans="1:2">
      <c r="A28" s="19" t="s">
        <v>71</v>
      </c>
      <c r="B28" s="13">
        <f>SUM(B26:B27)</f>
        <v>-42000</v>
      </c>
    </row>
    <row r="29" spans="1:2">
      <c r="A29" s="19"/>
      <c r="B29" s="13"/>
    </row>
    <row r="30" spans="1:2">
      <c r="A30" s="19" t="s">
        <v>76</v>
      </c>
      <c r="B30" s="13"/>
    </row>
    <row r="31" spans="1:2">
      <c r="A31" s="30" t="s">
        <v>77</v>
      </c>
      <c r="B31" s="31">
        <f>17000</f>
        <v>17000</v>
      </c>
    </row>
    <row r="32" spans="1:2">
      <c r="A32" s="30" t="s">
        <v>78</v>
      </c>
      <c r="B32" s="31">
        <f>-13000</f>
        <v>-13000</v>
      </c>
    </row>
    <row r="33" spans="1:2">
      <c r="A33" s="19" t="s">
        <v>79</v>
      </c>
      <c r="B33" s="13">
        <f>B31+B32</f>
        <v>4000</v>
      </c>
    </row>
    <row r="34" spans="1:2">
      <c r="A34" s="3"/>
      <c r="B34" s="5"/>
    </row>
    <row r="35" spans="1:2">
      <c r="A35" s="19" t="s">
        <v>72</v>
      </c>
      <c r="B35" s="13">
        <f>B22+B28+B33</f>
        <v>988000</v>
      </c>
    </row>
    <row r="36" spans="1:2">
      <c r="A36" s="3" t="s">
        <v>73</v>
      </c>
      <c r="B36" s="5">
        <f>-(223000+325000)</f>
        <v>-548000</v>
      </c>
    </row>
    <row r="37" spans="1:2">
      <c r="A37" s="6" t="s">
        <v>74</v>
      </c>
      <c r="B37" s="8">
        <f>B35+B36</f>
        <v>440000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S.P.</vt:lpstr>
      <vt:lpstr>C.E.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5^D MERCURIO</dc:creator>
  <cp:lastModifiedBy>5^D MERCURIO</cp:lastModifiedBy>
  <dcterms:created xsi:type="dcterms:W3CDTF">2014-02-10T10:24:39Z</dcterms:created>
  <dcterms:modified xsi:type="dcterms:W3CDTF">2014-03-10T09:52:12Z</dcterms:modified>
</cp:coreProperties>
</file>